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ustomProperty1.bin" ContentType="application/vnd.openxmlformats-officedocument.spreadsheetml.customProperty"/>
  <Override PartName="/xl/customProperty2.bin" ContentType="application/vnd.openxmlformats-officedocument.spreadsheetml.customProperty"/>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pahc.com\sites\US-IL\General\Sales &amp; GM Reporting\Forecasting Models\Product Models\FY20\08 - Feb\"/>
    </mc:Choice>
  </mc:AlternateContent>
  <xr:revisionPtr revIDLastSave="0" documentId="13_ncr:1_{EB6DCDDA-CB27-4BD1-A41C-CAF96AC933B6}" xr6:coauthVersionLast="36" xr6:coauthVersionMax="36" xr10:uidLastSave="{00000000-0000-0000-0000-000000000000}"/>
  <bookViews>
    <workbookView xWindow="0" yWindow="0" windowWidth="28800" windowHeight="12225" tabRatio="757" xr2:uid="{00000000-000D-0000-FFFF-FFFF00000000}"/>
  </bookViews>
  <sheets>
    <sheet name="Omnigen" sheetId="1" r:id="rId1"/>
    <sheet name="Animate" sheetId="24" r:id="rId2"/>
    <sheet name="AB20" sheetId="33" r:id="rId3"/>
    <sheet name="Specialty Blends -Dairy" sheetId="44" r:id="rId4"/>
    <sheet name="Yeast Culture" sheetId="40" r:id="rId5"/>
    <sheet name="Cognos_Office_Connection_Cache" sheetId="42" state="veryHidden" r:id="rId6"/>
    <sheet name="NS Sales - GM" sheetId="36" r:id="rId7"/>
    <sheet name="Region Keys" sheetId="43" r:id="rId8"/>
    <sheet name="Geography Keys" sheetId="11" r:id="rId9"/>
    <sheet name="MN Vol - GM" sheetId="18" r:id="rId10"/>
    <sheet name="Charts" sheetId="45" r:id="rId11"/>
    <sheet name="Regions w Qtr" sheetId="48" state="hidden" r:id="rId12"/>
    <sheet name="Total GM" sheetId="21" state="hidden" r:id="rId13"/>
    <sheet name="Yeast Products" sheetId="37" state="hidden" r:id="rId14"/>
    <sheet name="Rolling Graphs" sheetId="23" state="hidden" r:id="rId15"/>
  </sheets>
  <definedNames>
    <definedName name="_xlnm._FilterDatabase" localSheetId="8" hidden="1">'Geography Keys'!$A$1:$A$2</definedName>
    <definedName name="ID" localSheetId="2" hidden="1">"6dad5681-14df-4f16-8fa9-be7ec8796a48"</definedName>
    <definedName name="ID" localSheetId="1" hidden="1">"fc0ed03e-e5c8-4e37-a061-f7133743cb5f"</definedName>
    <definedName name="ID" localSheetId="10" hidden="1">"2e4cb02a-c715-4e80-8b25-487b788b809e"</definedName>
    <definedName name="ID" localSheetId="5" hidden="1">"95923caf-88f7-4778-944a-bd360f45e50a"</definedName>
    <definedName name="ID" localSheetId="8" hidden="1">"52357220-1123-4eb6-af79-2e4b7b2e96e5"</definedName>
    <definedName name="ID" localSheetId="9" hidden="1">"b296bdb5-211a-4d72-949f-7ef361c4c302"</definedName>
    <definedName name="ID" localSheetId="6" hidden="1">"e2147127-3d3d-422e-b3fe-b4ed5c92e68d"</definedName>
    <definedName name="ID" localSheetId="0" hidden="1">"0ebe6861-9d7d-4678-89e8-a3f3b42114f9"</definedName>
    <definedName name="ID" localSheetId="7" hidden="1">"b1b90a6a-9629-48a1-a6fb-4e1e33cea9f2"</definedName>
    <definedName name="ID" localSheetId="11" hidden="1">"b1b90a6a-9629-48a1-a6fb-4e1e33cea9f2"</definedName>
    <definedName name="ID" localSheetId="14" hidden="1">"8054c9aa-5bc3-461f-b912-9280c746ca4e"</definedName>
    <definedName name="ID" localSheetId="3" hidden="1">"2e94aaa1-c41a-4f75-8a46-576532083404"</definedName>
    <definedName name="ID" localSheetId="12" hidden="1">"03a7dbc7-d13c-430d-90ac-b47be6ef8fca"</definedName>
    <definedName name="ID" localSheetId="4" hidden="1">"e45d2d65-3043-4703-ab74-9fdc53ecb91d"</definedName>
    <definedName name="ID" localSheetId="13" hidden="1">"0a3f99ed-0d63-40d2-9eb3-5161be06893c"</definedName>
    <definedName name="_xlnm.Print_Area" localSheetId="2">'AB20'!$Z$1:$AM$62</definedName>
    <definedName name="_xlnm.Print_Area" localSheetId="1">Animate!$A$1:$P$46</definedName>
    <definedName name="_xlnm.Print_Area" localSheetId="9">'MN Vol - GM'!$A$1:$P$78</definedName>
    <definedName name="_xlnm.Print_Area" localSheetId="6">'NS Sales - GM'!$A$1:$P$62</definedName>
    <definedName name="_xlnm.Print_Area" localSheetId="0">Omnigen!$A$1:$P$46</definedName>
    <definedName name="_xlnm.Print_Area" localSheetId="3">'Specialty Blends -Dairy'!$Z$1:$AM$62</definedName>
    <definedName name="_xlnm.Print_Area" localSheetId="12">'Total GM'!$A$1:$P$51</definedName>
    <definedName name="_xlnm.Print_Area" localSheetId="4">'Yeast Culture'!$Z$1:$AM$62</definedName>
    <definedName name="_xlnm.Print_Area" localSheetId="13">'Yeast Products'!$B$1:$Q$190</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E77" i="18" l="1"/>
  <c r="AE73" i="18"/>
  <c r="AE72" i="18"/>
  <c r="AE71" i="18"/>
  <c r="AE69" i="18"/>
  <c r="AE68" i="18"/>
  <c r="AE67" i="18"/>
  <c r="AE66" i="18"/>
  <c r="AE65" i="18"/>
  <c r="AE64" i="18"/>
  <c r="AE63" i="18"/>
  <c r="AE61" i="18"/>
  <c r="AE60" i="18"/>
  <c r="AE59" i="18"/>
  <c r="AE58" i="18"/>
  <c r="AE57" i="18"/>
  <c r="AE56" i="18"/>
  <c r="AE55" i="18"/>
  <c r="AE53" i="18"/>
  <c r="AE52" i="18"/>
  <c r="AE51" i="18"/>
  <c r="AE50" i="18"/>
  <c r="AE49" i="18"/>
  <c r="AE48" i="18"/>
  <c r="AE47" i="18"/>
  <c r="AE45" i="18"/>
  <c r="AE44" i="18"/>
  <c r="AE43" i="18"/>
  <c r="AE42" i="18"/>
  <c r="AE41" i="18"/>
  <c r="AE40" i="18"/>
  <c r="AE39" i="18"/>
  <c r="AE37" i="18"/>
  <c r="AE36" i="18"/>
  <c r="AE35" i="18"/>
  <c r="AE34" i="18"/>
  <c r="AE33" i="18"/>
  <c r="AE32" i="18"/>
  <c r="AE31" i="18"/>
  <c r="AE29" i="18"/>
  <c r="AE28" i="18"/>
  <c r="AE27" i="18"/>
  <c r="AE26" i="18"/>
  <c r="AE25" i="18"/>
  <c r="AE24" i="18"/>
  <c r="AE23" i="18"/>
  <c r="AE21" i="18"/>
  <c r="AE20" i="18"/>
  <c r="AE19" i="18"/>
  <c r="AE18" i="18"/>
  <c r="AE17" i="18"/>
  <c r="AE16" i="18"/>
  <c r="AE15" i="18"/>
  <c r="AE13" i="18"/>
  <c r="AE12" i="18"/>
  <c r="AE11" i="18"/>
  <c r="AE10" i="18"/>
  <c r="AE9" i="18"/>
  <c r="AE8" i="18"/>
  <c r="AE7" i="18"/>
  <c r="O77" i="18"/>
  <c r="O73" i="18"/>
  <c r="O72" i="18"/>
  <c r="O71" i="18"/>
  <c r="O69" i="18"/>
  <c r="O68" i="18"/>
  <c r="O67" i="18"/>
  <c r="O66" i="18"/>
  <c r="O65" i="18"/>
  <c r="O64" i="18"/>
  <c r="O63" i="18"/>
  <c r="O61" i="18"/>
  <c r="O60" i="18"/>
  <c r="O59" i="18"/>
  <c r="O58" i="18"/>
  <c r="O57" i="18"/>
  <c r="O56" i="18"/>
  <c r="O55" i="18"/>
  <c r="O53" i="18"/>
  <c r="O52" i="18"/>
  <c r="O51" i="18"/>
  <c r="O50" i="18"/>
  <c r="O49" i="18"/>
  <c r="O48" i="18"/>
  <c r="O47" i="18"/>
  <c r="O45" i="18"/>
  <c r="O44" i="18"/>
  <c r="O43" i="18"/>
  <c r="O42" i="18"/>
  <c r="O41" i="18"/>
  <c r="O40" i="18"/>
  <c r="O39" i="18"/>
  <c r="O37" i="18"/>
  <c r="O36" i="18"/>
  <c r="O35" i="18"/>
  <c r="O34" i="18"/>
  <c r="O33" i="18"/>
  <c r="O32" i="18"/>
  <c r="O31" i="18"/>
  <c r="O29" i="18"/>
  <c r="O28" i="18"/>
  <c r="O27" i="18"/>
  <c r="O26" i="18"/>
  <c r="O25" i="18"/>
  <c r="O24" i="18"/>
  <c r="O23" i="18"/>
  <c r="O21" i="18"/>
  <c r="O20" i="18"/>
  <c r="O19" i="18"/>
  <c r="O18" i="18"/>
  <c r="O17" i="18"/>
  <c r="O16" i="18"/>
  <c r="O15" i="18"/>
  <c r="O13" i="18"/>
  <c r="O12" i="18"/>
  <c r="O11" i="18"/>
  <c r="O10" i="18"/>
  <c r="O9" i="18"/>
  <c r="O8" i="18"/>
  <c r="O7" i="18"/>
  <c r="U9" i="11"/>
  <c r="T9" i="11"/>
  <c r="S9" i="11"/>
  <c r="U8" i="11"/>
  <c r="T8" i="11"/>
  <c r="S8" i="11"/>
  <c r="U7" i="11"/>
  <c r="T7" i="11"/>
  <c r="S7" i="11"/>
  <c r="U6" i="11"/>
  <c r="T6" i="11"/>
  <c r="S6" i="11"/>
  <c r="U23" i="11"/>
  <c r="T23" i="11"/>
  <c r="S23" i="11"/>
  <c r="U22" i="11"/>
  <c r="T22" i="11"/>
  <c r="S22" i="11"/>
  <c r="U21" i="11"/>
  <c r="T21" i="11"/>
  <c r="S21" i="11"/>
  <c r="U20" i="11"/>
  <c r="T20" i="11"/>
  <c r="S20" i="11"/>
  <c r="U39" i="11"/>
  <c r="T39" i="11"/>
  <c r="S39" i="11"/>
  <c r="U38" i="11"/>
  <c r="T38" i="11"/>
  <c r="S38" i="11"/>
  <c r="U37" i="11"/>
  <c r="T37" i="11"/>
  <c r="S37" i="11"/>
  <c r="U36" i="11"/>
  <c r="T36" i="11"/>
  <c r="S36" i="11"/>
  <c r="U35" i="11"/>
  <c r="T35" i="11"/>
  <c r="S35" i="11"/>
  <c r="U34" i="11"/>
  <c r="T34" i="11"/>
  <c r="S34" i="11"/>
  <c r="U54" i="11"/>
  <c r="T54" i="11"/>
  <c r="S54" i="11"/>
  <c r="U53" i="11"/>
  <c r="T53" i="11"/>
  <c r="S53" i="11"/>
  <c r="U52" i="11"/>
  <c r="T52" i="11"/>
  <c r="S52" i="11"/>
  <c r="U51" i="11"/>
  <c r="T51" i="11"/>
  <c r="S51" i="11"/>
  <c r="U50" i="11"/>
  <c r="T50" i="11"/>
  <c r="S50" i="11"/>
  <c r="D71" i="11"/>
  <c r="C71" i="11"/>
  <c r="B71" i="11"/>
  <c r="D70" i="11"/>
  <c r="C70" i="11"/>
  <c r="B70" i="11"/>
  <c r="D69" i="11"/>
  <c r="C69" i="11"/>
  <c r="B69" i="11"/>
  <c r="D68" i="11"/>
  <c r="C68" i="11"/>
  <c r="B68" i="11"/>
  <c r="D67" i="11"/>
  <c r="C67" i="11"/>
  <c r="B67" i="11"/>
  <c r="D66" i="11"/>
  <c r="C66" i="11"/>
  <c r="B66" i="11"/>
  <c r="D87" i="11"/>
  <c r="C87" i="11"/>
  <c r="B87" i="11"/>
  <c r="D86" i="11"/>
  <c r="C86" i="11"/>
  <c r="B86" i="11"/>
  <c r="D85" i="11"/>
  <c r="C85" i="11"/>
  <c r="B85" i="11"/>
  <c r="D84" i="11"/>
  <c r="C84" i="11"/>
  <c r="B84" i="11"/>
  <c r="D83" i="11"/>
  <c r="C83" i="11"/>
  <c r="B83" i="11"/>
  <c r="D82" i="11"/>
  <c r="C82" i="11"/>
  <c r="B82" i="11"/>
  <c r="D105" i="11"/>
  <c r="C105" i="11"/>
  <c r="B105" i="11"/>
  <c r="D104" i="11"/>
  <c r="C104" i="11"/>
  <c r="B104" i="11"/>
  <c r="D103" i="11"/>
  <c r="C103" i="11"/>
  <c r="B103" i="11"/>
  <c r="D102" i="11"/>
  <c r="C102" i="11"/>
  <c r="B102" i="11"/>
  <c r="D101" i="11"/>
  <c r="C101" i="11"/>
  <c r="B101" i="11"/>
  <c r="D100" i="11"/>
  <c r="C100" i="11"/>
  <c r="B100" i="11"/>
  <c r="D99" i="11"/>
  <c r="C99" i="11"/>
  <c r="B99" i="11"/>
  <c r="D98" i="11"/>
  <c r="C98" i="11"/>
  <c r="B98" i="11"/>
  <c r="U105" i="11"/>
  <c r="T105" i="11"/>
  <c r="S105" i="11"/>
  <c r="U104" i="11"/>
  <c r="T104" i="11"/>
  <c r="S104" i="11"/>
  <c r="U103" i="11"/>
  <c r="T103" i="11"/>
  <c r="S103" i="11"/>
  <c r="U102" i="11"/>
  <c r="T102" i="11"/>
  <c r="S102" i="11"/>
  <c r="U101" i="11"/>
  <c r="T101" i="11"/>
  <c r="S101" i="11"/>
  <c r="U100" i="11"/>
  <c r="T100" i="11"/>
  <c r="S100" i="11"/>
  <c r="U99" i="11"/>
  <c r="T99" i="11"/>
  <c r="S99" i="11"/>
  <c r="U98" i="11"/>
  <c r="T98" i="11"/>
  <c r="S98" i="11"/>
  <c r="D54" i="11"/>
  <c r="C54" i="11"/>
  <c r="B54" i="11"/>
  <c r="D53" i="11"/>
  <c r="C53" i="11"/>
  <c r="B53" i="11"/>
  <c r="D52" i="11"/>
  <c r="C52" i="11"/>
  <c r="B52" i="11"/>
  <c r="D51" i="11"/>
  <c r="C51" i="11"/>
  <c r="B51" i="11"/>
  <c r="D50" i="11"/>
  <c r="C50" i="11"/>
  <c r="B50" i="11"/>
  <c r="D39" i="11"/>
  <c r="C39" i="11"/>
  <c r="B39" i="11"/>
  <c r="D38" i="11"/>
  <c r="C38" i="11"/>
  <c r="B38" i="11"/>
  <c r="D37" i="11"/>
  <c r="C37" i="11"/>
  <c r="B37" i="11"/>
  <c r="D36" i="11"/>
  <c r="C36" i="11"/>
  <c r="B36" i="11"/>
  <c r="D35" i="11"/>
  <c r="C35" i="11"/>
  <c r="B35" i="11"/>
  <c r="D34" i="11"/>
  <c r="C34" i="11"/>
  <c r="B34" i="11"/>
  <c r="D23" i="11"/>
  <c r="C23" i="11"/>
  <c r="B23" i="11"/>
  <c r="D22" i="11"/>
  <c r="C22" i="11"/>
  <c r="B22" i="11"/>
  <c r="D21" i="11"/>
  <c r="C21" i="11"/>
  <c r="B21" i="11"/>
  <c r="D20" i="11"/>
  <c r="C20" i="11"/>
  <c r="B20" i="11"/>
  <c r="D9" i="11"/>
  <c r="C9" i="11"/>
  <c r="B9" i="11"/>
  <c r="D8" i="11"/>
  <c r="C8" i="11"/>
  <c r="B8" i="11"/>
  <c r="D7" i="11"/>
  <c r="C7" i="11"/>
  <c r="B7" i="11"/>
  <c r="D6" i="11"/>
  <c r="C6" i="11"/>
  <c r="B6" i="11"/>
  <c r="AL10" i="43"/>
  <c r="AK10" i="43"/>
  <c r="AJ10" i="43"/>
  <c r="AL9" i="43"/>
  <c r="AK9" i="43"/>
  <c r="AJ9" i="43"/>
  <c r="AL8" i="43"/>
  <c r="AK8" i="43"/>
  <c r="AJ8" i="43"/>
  <c r="AL7" i="43"/>
  <c r="AK7" i="43"/>
  <c r="AJ7" i="43"/>
  <c r="AL24" i="43"/>
  <c r="AK24" i="43"/>
  <c r="AJ24" i="43"/>
  <c r="AL23" i="43"/>
  <c r="AK23" i="43"/>
  <c r="AJ23" i="43"/>
  <c r="AL22" i="43"/>
  <c r="AK22" i="43"/>
  <c r="AJ22" i="43"/>
  <c r="AL21" i="43"/>
  <c r="AK21" i="43"/>
  <c r="AJ21" i="43"/>
  <c r="AL38" i="43"/>
  <c r="AK38" i="43"/>
  <c r="AJ38" i="43"/>
  <c r="AL37" i="43"/>
  <c r="AK37" i="43"/>
  <c r="AJ37" i="43"/>
  <c r="AL36" i="43"/>
  <c r="AK36" i="43"/>
  <c r="AJ36" i="43"/>
  <c r="AL35" i="43"/>
  <c r="AK35" i="43"/>
  <c r="AJ35" i="43"/>
  <c r="AL64" i="43"/>
  <c r="AK64" i="43"/>
  <c r="AJ64" i="43"/>
  <c r="AL63" i="43"/>
  <c r="AK63" i="43"/>
  <c r="AJ63" i="43"/>
  <c r="U64" i="43"/>
  <c r="T64" i="43"/>
  <c r="S64" i="43"/>
  <c r="U63" i="43"/>
  <c r="T63" i="43"/>
  <c r="S63" i="43"/>
  <c r="U38" i="43"/>
  <c r="T38" i="43"/>
  <c r="S38" i="43"/>
  <c r="U37" i="43"/>
  <c r="T37" i="43"/>
  <c r="S37" i="43"/>
  <c r="U36" i="43"/>
  <c r="T36" i="43"/>
  <c r="S36" i="43"/>
  <c r="U35" i="43"/>
  <c r="T35" i="43"/>
  <c r="S35" i="43"/>
  <c r="U24" i="43"/>
  <c r="T24" i="43"/>
  <c r="S24" i="43"/>
  <c r="U23" i="43"/>
  <c r="T23" i="43"/>
  <c r="S23" i="43"/>
  <c r="U22" i="43"/>
  <c r="T22" i="43"/>
  <c r="S22" i="43"/>
  <c r="U21" i="43"/>
  <c r="T21" i="43"/>
  <c r="S21" i="43"/>
  <c r="U10" i="43"/>
  <c r="T10" i="43"/>
  <c r="S10" i="43"/>
  <c r="U9" i="43"/>
  <c r="T9" i="43"/>
  <c r="S9" i="43"/>
  <c r="U8" i="43"/>
  <c r="T8" i="43"/>
  <c r="S8" i="43"/>
  <c r="U7" i="43"/>
  <c r="T7" i="43"/>
  <c r="S7" i="43"/>
  <c r="D64" i="43"/>
  <c r="C64" i="43"/>
  <c r="B64" i="43"/>
  <c r="D63" i="43"/>
  <c r="C63" i="43"/>
  <c r="B63" i="43"/>
  <c r="D38" i="43"/>
  <c r="C38" i="43"/>
  <c r="B38" i="43"/>
  <c r="D37" i="43"/>
  <c r="C37" i="43"/>
  <c r="B37" i="43"/>
  <c r="D36" i="43"/>
  <c r="C36" i="43"/>
  <c r="B36" i="43"/>
  <c r="D35" i="43"/>
  <c r="C35" i="43"/>
  <c r="B35" i="43"/>
  <c r="D24" i="43"/>
  <c r="C24" i="43"/>
  <c r="B24" i="43"/>
  <c r="D23" i="43"/>
  <c r="C23" i="43"/>
  <c r="B23" i="43"/>
  <c r="D22" i="43"/>
  <c r="C22" i="43"/>
  <c r="B22" i="43"/>
  <c r="D21" i="43"/>
  <c r="C21" i="43"/>
  <c r="B21" i="43"/>
  <c r="D10" i="43"/>
  <c r="C10" i="43"/>
  <c r="B10" i="43"/>
  <c r="D9" i="43"/>
  <c r="C9" i="43"/>
  <c r="B9" i="43"/>
  <c r="D8" i="43"/>
  <c r="C8" i="43"/>
  <c r="B8" i="43"/>
  <c r="D7" i="43"/>
  <c r="C7" i="43"/>
  <c r="B7" i="43"/>
  <c r="O62" i="36"/>
  <c r="O61" i="36"/>
  <c r="O60" i="36"/>
  <c r="O59" i="36"/>
  <c r="O58" i="36"/>
  <c r="O57" i="36"/>
  <c r="O56" i="36"/>
  <c r="O55" i="36"/>
  <c r="O54" i="36"/>
  <c r="O53" i="36"/>
  <c r="O52" i="36"/>
  <c r="O51" i="36"/>
  <c r="O50" i="36"/>
  <c r="O49" i="36"/>
  <c r="O48" i="36"/>
  <c r="O47" i="36"/>
  <c r="O46" i="36"/>
  <c r="O45" i="36"/>
  <c r="O44" i="36"/>
  <c r="O43" i="36"/>
  <c r="O42" i="36"/>
  <c r="O41" i="36"/>
  <c r="O40" i="36"/>
  <c r="O39" i="36"/>
  <c r="O38" i="36"/>
  <c r="O37" i="36"/>
  <c r="O36" i="36"/>
  <c r="O35" i="36"/>
  <c r="O34" i="36"/>
  <c r="O33" i="36"/>
  <c r="O32" i="36"/>
  <c r="O31" i="36"/>
  <c r="O30" i="36"/>
  <c r="O29" i="36"/>
  <c r="O28" i="36"/>
  <c r="O27" i="36"/>
  <c r="O26" i="36"/>
  <c r="O25" i="36"/>
  <c r="O24" i="36"/>
  <c r="O23" i="36"/>
  <c r="O22" i="36"/>
  <c r="O21" i="36"/>
  <c r="O20" i="36"/>
  <c r="O19" i="36"/>
  <c r="O18" i="36"/>
  <c r="O17" i="36"/>
  <c r="O16" i="36"/>
  <c r="O15" i="36"/>
  <c r="O14" i="36"/>
  <c r="O13" i="36"/>
  <c r="O12" i="36"/>
  <c r="O11" i="36"/>
  <c r="O10" i="36"/>
  <c r="O9" i="36"/>
  <c r="O8" i="36"/>
  <c r="O7" i="36"/>
  <c r="AE62" i="36"/>
  <c r="AE61" i="36"/>
  <c r="AE60" i="36"/>
  <c r="AE59" i="36"/>
  <c r="AE58" i="36"/>
  <c r="AE57" i="36"/>
  <c r="AE56" i="36"/>
  <c r="AE55" i="36"/>
  <c r="AE54" i="36"/>
  <c r="AE53" i="36"/>
  <c r="AE52" i="36"/>
  <c r="AE51" i="36"/>
  <c r="AE50" i="36"/>
  <c r="AE49" i="36"/>
  <c r="AE48" i="36"/>
  <c r="AE47" i="36"/>
  <c r="AE46" i="36"/>
  <c r="AE45" i="36"/>
  <c r="AE44" i="36"/>
  <c r="AE43" i="36"/>
  <c r="AE42" i="36"/>
  <c r="AE41" i="36"/>
  <c r="AE40" i="36"/>
  <c r="AE39" i="36"/>
  <c r="AE38" i="36"/>
  <c r="AE37" i="36"/>
  <c r="AE36" i="36"/>
  <c r="AE35" i="36"/>
  <c r="AE34" i="36"/>
  <c r="AE33" i="36"/>
  <c r="AE32" i="36"/>
  <c r="AE31" i="36"/>
  <c r="AE30" i="36"/>
  <c r="AE29" i="36"/>
  <c r="AE28" i="36"/>
  <c r="AE27" i="36"/>
  <c r="AE26" i="36"/>
  <c r="AE25" i="36"/>
  <c r="AE24" i="36"/>
  <c r="AE23" i="36"/>
  <c r="AE22" i="36"/>
  <c r="AE21" i="36"/>
  <c r="AE20" i="36"/>
  <c r="AE19" i="36"/>
  <c r="AE18" i="36"/>
  <c r="AE17" i="36"/>
  <c r="AE16" i="36"/>
  <c r="AE15" i="36"/>
  <c r="AE14" i="36"/>
  <c r="AE13" i="36"/>
  <c r="AE12" i="36"/>
  <c r="AE11" i="36"/>
  <c r="AE10" i="36"/>
  <c r="AE9" i="36"/>
  <c r="AE8" i="36"/>
  <c r="AE7" i="36"/>
  <c r="BC61" i="33"/>
  <c r="BC59" i="33"/>
  <c r="BC57" i="33"/>
  <c r="BC56" i="33"/>
  <c r="BC55" i="33"/>
  <c r="BC54" i="33"/>
  <c r="BC53" i="33"/>
  <c r="BC52" i="33"/>
  <c r="BC51" i="33"/>
  <c r="BC50" i="33"/>
  <c r="BC49" i="33"/>
  <c r="BC48" i="33"/>
  <c r="BC47" i="33"/>
  <c r="BC46" i="33"/>
  <c r="BC45" i="33"/>
  <c r="BC44" i="33"/>
  <c r="BC43" i="33"/>
  <c r="BC42" i="33"/>
  <c r="BC41" i="33"/>
  <c r="BC40" i="33"/>
  <c r="BC39" i="33"/>
  <c r="BC38" i="33"/>
  <c r="BC37" i="33"/>
  <c r="BC36" i="33"/>
  <c r="BC35" i="33"/>
  <c r="BC34" i="33"/>
  <c r="BC33" i="33"/>
  <c r="BC32" i="33"/>
  <c r="BC31" i="33"/>
  <c r="BC29" i="33"/>
  <c r="BC28" i="33"/>
  <c r="BC27" i="33"/>
  <c r="BC26" i="33"/>
  <c r="BC25" i="33"/>
  <c r="BC24" i="33"/>
  <c r="BC23" i="33"/>
  <c r="BC22" i="33"/>
  <c r="BC21" i="33"/>
  <c r="BC20" i="33"/>
  <c r="BC19" i="33"/>
  <c r="BC18" i="33"/>
  <c r="BC17" i="33"/>
  <c r="BC16" i="33"/>
  <c r="BC15" i="33"/>
  <c r="BC14" i="33"/>
  <c r="BC13" i="33"/>
  <c r="BC12" i="33"/>
  <c r="BC11" i="33"/>
  <c r="BC10" i="33"/>
  <c r="BC9" i="33"/>
  <c r="BC8" i="33"/>
  <c r="BC7" i="33"/>
  <c r="BC62" i="44"/>
  <c r="BC61" i="44"/>
  <c r="BC60" i="44"/>
  <c r="BC59" i="44"/>
  <c r="BC58" i="44"/>
  <c r="BC57" i="44"/>
  <c r="BC56" i="44"/>
  <c r="BC55" i="44"/>
  <c r="BC54" i="44"/>
  <c r="BC53" i="44"/>
  <c r="BC52" i="44"/>
  <c r="BC51" i="44"/>
  <c r="BC50" i="44"/>
  <c r="BC49" i="44"/>
  <c r="BC48" i="44"/>
  <c r="BC47" i="44"/>
  <c r="BC46" i="44"/>
  <c r="BC45" i="44"/>
  <c r="BC44" i="44"/>
  <c r="BC43" i="44"/>
  <c r="BC42" i="44"/>
  <c r="BC41" i="44"/>
  <c r="BC40" i="44"/>
  <c r="BC39" i="44"/>
  <c r="BC38" i="44"/>
  <c r="BC37" i="44"/>
  <c r="BC36" i="44"/>
  <c r="BC35" i="44"/>
  <c r="BC34" i="44"/>
  <c r="BC33" i="44"/>
  <c r="BC32" i="44"/>
  <c r="BC31" i="44"/>
  <c r="BC30" i="44"/>
  <c r="BC29" i="44"/>
  <c r="BC28" i="44"/>
  <c r="BC27" i="44"/>
  <c r="BC26" i="44"/>
  <c r="BC25" i="44"/>
  <c r="BC24" i="44"/>
  <c r="BC23" i="44"/>
  <c r="BC22" i="44"/>
  <c r="BC21" i="44"/>
  <c r="BC20" i="44"/>
  <c r="BC19" i="44"/>
  <c r="BC18" i="44"/>
  <c r="BC17" i="44"/>
  <c r="BC16" i="44"/>
  <c r="BC15" i="44"/>
  <c r="BC14" i="44"/>
  <c r="BC13" i="44"/>
  <c r="BC12" i="44"/>
  <c r="BC11" i="44"/>
  <c r="BC10" i="44"/>
  <c r="BC9" i="44"/>
  <c r="BC8" i="44"/>
  <c r="BC7" i="44"/>
  <c r="BC61" i="40"/>
  <c r="BC59" i="40"/>
  <c r="BC58" i="40"/>
  <c r="BC57" i="40"/>
  <c r="BC56" i="40"/>
  <c r="BC55" i="40"/>
  <c r="BC54" i="40"/>
  <c r="BC53" i="40"/>
  <c r="BC52" i="40"/>
  <c r="BC51" i="40"/>
  <c r="BC50" i="40"/>
  <c r="BC49" i="40"/>
  <c r="BC48" i="40"/>
  <c r="BC47" i="40"/>
  <c r="BC46" i="40"/>
  <c r="BC45" i="40"/>
  <c r="BC44" i="40"/>
  <c r="BC43" i="40"/>
  <c r="BC42" i="40"/>
  <c r="BC41" i="40"/>
  <c r="BC40" i="40"/>
  <c r="BC39" i="40"/>
  <c r="BC37" i="40"/>
  <c r="BC36" i="40"/>
  <c r="BC35" i="40"/>
  <c r="BC34" i="40"/>
  <c r="BC33" i="40"/>
  <c r="BC32" i="40"/>
  <c r="BC31" i="40"/>
  <c r="BC30" i="40"/>
  <c r="BC29" i="40"/>
  <c r="BC28" i="40"/>
  <c r="BC27" i="40"/>
  <c r="BC26" i="40"/>
  <c r="BC25" i="40"/>
  <c r="BC24" i="40"/>
  <c r="BC23" i="40"/>
  <c r="BC22" i="40"/>
  <c r="BC21" i="40"/>
  <c r="BC20" i="40"/>
  <c r="BC19" i="40"/>
  <c r="BC18" i="40"/>
  <c r="BC17" i="40"/>
  <c r="BC16" i="40"/>
  <c r="BC15" i="40"/>
  <c r="BC14" i="40"/>
  <c r="BC13" i="40"/>
  <c r="BC12" i="40"/>
  <c r="BC11" i="40"/>
  <c r="BC10" i="40"/>
  <c r="BC9" i="40"/>
  <c r="BC8" i="40"/>
  <c r="BC7" i="40"/>
  <c r="BC46" i="1"/>
  <c r="BC45" i="1"/>
  <c r="BC44" i="1"/>
  <c r="BC43" i="1"/>
  <c r="BC42" i="1"/>
  <c r="BC41" i="1"/>
  <c r="BC40" i="1"/>
  <c r="BC39" i="1"/>
  <c r="BC38" i="1"/>
  <c r="BC37" i="1"/>
  <c r="BC36" i="1"/>
  <c r="BC35" i="1"/>
  <c r="BC34" i="1"/>
  <c r="BC33" i="1"/>
  <c r="BC32" i="1"/>
  <c r="BC31" i="1"/>
  <c r="BC30" i="1"/>
  <c r="BC29" i="1"/>
  <c r="BC28" i="1"/>
  <c r="BC27" i="1"/>
  <c r="BC26" i="1"/>
  <c r="BC25" i="1"/>
  <c r="BC24" i="1"/>
  <c r="BC23" i="1"/>
  <c r="BC22" i="1"/>
  <c r="BC21" i="1"/>
  <c r="BC20" i="1"/>
  <c r="BC19" i="1"/>
  <c r="BC18" i="1"/>
  <c r="BC17" i="1"/>
  <c r="BC16" i="1"/>
  <c r="BC15" i="1"/>
  <c r="BC14" i="1"/>
  <c r="BC13" i="1"/>
  <c r="BC12" i="1"/>
  <c r="BC11" i="1"/>
  <c r="BC10" i="1"/>
  <c r="BC9" i="1"/>
  <c r="BC8" i="1"/>
  <c r="BC7" i="1"/>
  <c r="BC46" i="24"/>
  <c r="BC45" i="24"/>
  <c r="BC44" i="24"/>
  <c r="BC43" i="24"/>
  <c r="BC42" i="24"/>
  <c r="BC41" i="24"/>
  <c r="BC40" i="24"/>
  <c r="BC39" i="24"/>
  <c r="BC38" i="24"/>
  <c r="BC37" i="24"/>
  <c r="BC36" i="24"/>
  <c r="BC35" i="24"/>
  <c r="BC34" i="24"/>
  <c r="BC33" i="24"/>
  <c r="BC32" i="24"/>
  <c r="BC31" i="24"/>
  <c r="BC30" i="24"/>
  <c r="BC29" i="24"/>
  <c r="BC28" i="24"/>
  <c r="BC27" i="24"/>
  <c r="BC26" i="24"/>
  <c r="BC25" i="24"/>
  <c r="BC24" i="24"/>
  <c r="BC23" i="24"/>
  <c r="BC22" i="24"/>
  <c r="BC21" i="24"/>
  <c r="BC20" i="24"/>
  <c r="BC19" i="24"/>
  <c r="BC18" i="24"/>
  <c r="BC17" i="24"/>
  <c r="BC16" i="24"/>
  <c r="BC15" i="24"/>
  <c r="BC14" i="24"/>
  <c r="BC13" i="24"/>
  <c r="BC12" i="24"/>
  <c r="BC11" i="24"/>
  <c r="BC10" i="24"/>
  <c r="BC9" i="24"/>
  <c r="BC8" i="24"/>
  <c r="BC7" i="24"/>
  <c r="AL46" i="24"/>
  <c r="AL45" i="24"/>
  <c r="AL44" i="24"/>
  <c r="AL43" i="24"/>
  <c r="AL42" i="24"/>
  <c r="AL41" i="24"/>
  <c r="AL40" i="24"/>
  <c r="AL39" i="24"/>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1" i="33"/>
  <c r="AL59" i="33"/>
  <c r="AL58" i="33"/>
  <c r="AL57" i="33"/>
  <c r="AL56" i="33"/>
  <c r="AL55" i="33"/>
  <c r="AL54" i="33"/>
  <c r="AL53" i="33"/>
  <c r="AL52" i="33"/>
  <c r="AL51" i="33"/>
  <c r="AL50" i="33"/>
  <c r="AL49" i="33"/>
  <c r="AL48" i="33"/>
  <c r="AL47" i="33"/>
  <c r="AL46" i="33"/>
  <c r="AL45" i="33"/>
  <c r="AL44" i="33"/>
  <c r="AL43" i="33"/>
  <c r="AL42" i="33"/>
  <c r="AL41" i="33"/>
  <c r="AL40" i="33"/>
  <c r="AL39" i="33"/>
  <c r="AL38" i="33"/>
  <c r="AL37" i="33"/>
  <c r="AL36" i="33"/>
  <c r="AL35" i="33"/>
  <c r="AL34" i="33"/>
  <c r="AL33" i="33"/>
  <c r="AL32" i="33"/>
  <c r="AL31" i="33"/>
  <c r="AL29" i="33"/>
  <c r="AL28" i="33"/>
  <c r="AL27" i="33"/>
  <c r="AL26" i="33"/>
  <c r="AL25" i="33"/>
  <c r="AL24" i="33"/>
  <c r="AL23" i="33"/>
  <c r="AL22" i="33"/>
  <c r="AL21" i="33"/>
  <c r="AL20" i="33"/>
  <c r="AL19" i="33"/>
  <c r="AL18" i="33"/>
  <c r="AL17" i="33"/>
  <c r="AL16" i="33"/>
  <c r="AL15" i="33"/>
  <c r="AL14" i="33"/>
  <c r="AL13" i="33"/>
  <c r="AL12" i="33"/>
  <c r="AL11" i="33"/>
  <c r="AL10" i="33"/>
  <c r="AL9" i="33"/>
  <c r="AL8" i="33"/>
  <c r="AL7" i="33"/>
  <c r="AL62" i="44"/>
  <c r="AL61" i="44"/>
  <c r="AL60" i="44"/>
  <c r="AL59" i="44"/>
  <c r="AL58" i="44"/>
  <c r="AL57" i="44"/>
  <c r="AL56" i="44"/>
  <c r="AL55" i="44"/>
  <c r="AL54" i="44"/>
  <c r="AL53" i="44"/>
  <c r="AL52" i="44"/>
  <c r="AL51" i="44"/>
  <c r="AL50" i="44"/>
  <c r="AL49" i="44"/>
  <c r="AL48" i="44"/>
  <c r="AL47" i="44"/>
  <c r="AL46" i="44"/>
  <c r="AL45" i="44"/>
  <c r="AL44" i="44"/>
  <c r="AL43" i="44"/>
  <c r="AL42" i="44"/>
  <c r="AL41" i="44"/>
  <c r="AL40" i="44"/>
  <c r="AL39" i="44"/>
  <c r="AL38" i="44"/>
  <c r="AL37" i="44"/>
  <c r="AL36" i="44"/>
  <c r="AL35" i="44"/>
  <c r="AL34" i="44"/>
  <c r="AL33" i="44"/>
  <c r="AL32" i="44"/>
  <c r="AL31" i="44"/>
  <c r="AL30" i="44"/>
  <c r="AL29" i="44"/>
  <c r="AL28" i="44"/>
  <c r="AL27" i="44"/>
  <c r="AL26" i="44"/>
  <c r="AL25" i="44"/>
  <c r="AL24" i="44"/>
  <c r="AL23" i="44"/>
  <c r="AL22" i="44"/>
  <c r="AL21" i="44"/>
  <c r="AL20" i="44"/>
  <c r="AL19" i="44"/>
  <c r="AL18" i="44"/>
  <c r="AL17" i="44"/>
  <c r="AL16" i="44"/>
  <c r="AL15" i="44"/>
  <c r="AL14" i="44"/>
  <c r="AL13" i="44"/>
  <c r="AL12" i="44"/>
  <c r="AL11" i="44"/>
  <c r="AL10" i="44"/>
  <c r="AL9" i="44"/>
  <c r="AL8" i="44"/>
  <c r="AL7" i="44"/>
  <c r="AL61" i="40"/>
  <c r="AL59" i="40"/>
  <c r="AL58" i="40"/>
  <c r="AL57" i="40"/>
  <c r="AL56" i="40"/>
  <c r="AL55" i="40"/>
  <c r="AL54" i="40"/>
  <c r="AL53" i="40"/>
  <c r="AL52" i="40"/>
  <c r="AL51" i="40"/>
  <c r="AL50" i="40"/>
  <c r="AL49" i="40"/>
  <c r="AL48" i="40"/>
  <c r="AL47" i="40"/>
  <c r="AL46" i="40"/>
  <c r="AL45" i="40"/>
  <c r="AL44" i="40"/>
  <c r="AL43" i="40"/>
  <c r="AL42" i="40"/>
  <c r="AL41" i="40"/>
  <c r="AL40" i="40"/>
  <c r="AL39" i="40"/>
  <c r="AL37" i="40"/>
  <c r="AL36" i="40"/>
  <c r="AL35" i="40"/>
  <c r="AL34" i="40"/>
  <c r="AL33" i="40"/>
  <c r="AL32" i="40"/>
  <c r="AL31" i="40"/>
  <c r="AL30" i="40"/>
  <c r="AL29" i="40"/>
  <c r="AL28" i="40"/>
  <c r="AL27" i="40"/>
  <c r="AL26" i="40"/>
  <c r="AL25" i="40"/>
  <c r="AL24" i="40"/>
  <c r="AL23" i="40"/>
  <c r="AL22" i="40"/>
  <c r="AL21" i="40"/>
  <c r="AL20" i="40"/>
  <c r="AL19" i="40"/>
  <c r="AL18" i="40"/>
  <c r="AL17" i="40"/>
  <c r="AL16" i="40"/>
  <c r="AL15" i="40"/>
  <c r="AL14" i="40"/>
  <c r="AL13" i="40"/>
  <c r="AL12" i="40"/>
  <c r="AL11" i="40"/>
  <c r="AL10" i="40"/>
  <c r="AL9" i="40"/>
  <c r="AL8" i="40"/>
  <c r="AL7" i="40"/>
  <c r="AL46" i="1"/>
  <c r="AL45" i="1"/>
  <c r="AL44" i="1"/>
  <c r="AL43" i="1"/>
  <c r="AL42" i="1"/>
  <c r="AL41" i="1"/>
  <c r="AL40" i="1"/>
  <c r="AL39" i="1"/>
  <c r="AL38" i="1"/>
  <c r="AL37" i="1"/>
  <c r="AL36" i="1"/>
  <c r="AL35" i="1"/>
  <c r="AL34" i="1"/>
  <c r="AL33" i="1"/>
  <c r="AL32" i="1"/>
  <c r="AL31" i="1"/>
  <c r="AL30" i="1"/>
  <c r="AL29" i="1"/>
  <c r="AL28" i="1"/>
  <c r="AL27" i="1"/>
  <c r="AL26" i="1"/>
  <c r="AL25" i="1"/>
  <c r="AL24" i="1"/>
  <c r="AL23" i="1"/>
  <c r="AL22" i="1"/>
  <c r="AL21" i="1"/>
  <c r="AL20" i="1"/>
  <c r="AL19" i="1"/>
  <c r="AL18" i="1"/>
  <c r="AL17" i="1"/>
  <c r="AL16" i="1"/>
  <c r="AL15" i="1"/>
  <c r="AL14" i="1"/>
  <c r="AL13" i="1"/>
  <c r="AL12" i="1"/>
  <c r="AL11" i="1"/>
  <c r="AL10" i="1"/>
  <c r="AL9" i="1"/>
  <c r="AL8" i="1"/>
  <c r="AL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46" i="24"/>
  <c r="O45" i="24"/>
  <c r="O44" i="24"/>
  <c r="O43" i="24"/>
  <c r="O42" i="24"/>
  <c r="O41" i="24"/>
  <c r="O40" i="24"/>
  <c r="O39" i="24"/>
  <c r="O38" i="24"/>
  <c r="O37" i="24"/>
  <c r="O36" i="24"/>
  <c r="O35" i="24"/>
  <c r="O34" i="24"/>
  <c r="O33" i="24"/>
  <c r="O32" i="24"/>
  <c r="O31" i="24"/>
  <c r="O30" i="24"/>
  <c r="O29" i="24"/>
  <c r="O28" i="24"/>
  <c r="O27" i="24"/>
  <c r="O26" i="24"/>
  <c r="O25" i="24"/>
  <c r="O24" i="24"/>
  <c r="O23" i="24"/>
  <c r="O22" i="24"/>
  <c r="O21" i="24"/>
  <c r="O20" i="24"/>
  <c r="O19" i="24"/>
  <c r="O18" i="24"/>
  <c r="O17" i="24"/>
  <c r="O16" i="24"/>
  <c r="O15" i="24"/>
  <c r="O14" i="24"/>
  <c r="O13" i="24"/>
  <c r="O12" i="24"/>
  <c r="O11" i="24"/>
  <c r="O10" i="24"/>
  <c r="O9" i="24"/>
  <c r="O8" i="24"/>
  <c r="O7" i="24"/>
  <c r="O62" i="33"/>
  <c r="O61" i="33"/>
  <c r="O60" i="33"/>
  <c r="O59" i="33"/>
  <c r="O58" i="33"/>
  <c r="O57" i="33"/>
  <c r="O56" i="33"/>
  <c r="O55" i="33"/>
  <c r="O54" i="33"/>
  <c r="O53" i="33"/>
  <c r="O52" i="33"/>
  <c r="O51" i="33"/>
  <c r="O50" i="33"/>
  <c r="O49" i="33"/>
  <c r="O48" i="33"/>
  <c r="O47" i="33"/>
  <c r="O46" i="33"/>
  <c r="O45" i="33"/>
  <c r="O44" i="33"/>
  <c r="O43" i="33"/>
  <c r="O42" i="33"/>
  <c r="O41" i="33"/>
  <c r="O40" i="33"/>
  <c r="O39" i="33"/>
  <c r="O38" i="33"/>
  <c r="O37" i="33"/>
  <c r="O36" i="33"/>
  <c r="O35" i="33"/>
  <c r="O34" i="33"/>
  <c r="O33" i="33"/>
  <c r="O32" i="33"/>
  <c r="O31" i="33"/>
  <c r="O30" i="33"/>
  <c r="O29" i="33"/>
  <c r="O28" i="33"/>
  <c r="O27" i="33"/>
  <c r="O26" i="33"/>
  <c r="O25" i="33"/>
  <c r="O24" i="33"/>
  <c r="O23" i="33"/>
  <c r="O22" i="33"/>
  <c r="O21" i="33"/>
  <c r="O20" i="33"/>
  <c r="O19" i="33"/>
  <c r="O18" i="33"/>
  <c r="O17" i="33"/>
  <c r="O16" i="33"/>
  <c r="O15" i="33"/>
  <c r="O14" i="33"/>
  <c r="O13" i="33"/>
  <c r="O12" i="33"/>
  <c r="O11" i="33"/>
  <c r="O10" i="33"/>
  <c r="O9" i="33"/>
  <c r="O8" i="33"/>
  <c r="O7" i="33"/>
  <c r="O62" i="44"/>
  <c r="O61" i="44"/>
  <c r="O60" i="44"/>
  <c r="O59" i="44"/>
  <c r="O58" i="44"/>
  <c r="O57" i="44"/>
  <c r="O56" i="44"/>
  <c r="O55" i="44"/>
  <c r="O54" i="44"/>
  <c r="O53" i="44"/>
  <c r="O52" i="44"/>
  <c r="O51" i="44"/>
  <c r="O50" i="44"/>
  <c r="O49" i="44"/>
  <c r="O48" i="44"/>
  <c r="O47" i="44"/>
  <c r="O46" i="44"/>
  <c r="O45" i="44"/>
  <c r="O44" i="44"/>
  <c r="O43" i="44"/>
  <c r="O42" i="44"/>
  <c r="O41" i="44"/>
  <c r="O40" i="44"/>
  <c r="O39" i="44"/>
  <c r="O38" i="44"/>
  <c r="O37" i="44"/>
  <c r="O36" i="44"/>
  <c r="O35" i="44"/>
  <c r="O34" i="44"/>
  <c r="O33" i="44"/>
  <c r="O32" i="44"/>
  <c r="O31" i="44"/>
  <c r="O30" i="44"/>
  <c r="O29" i="44"/>
  <c r="O28" i="44"/>
  <c r="O27" i="44"/>
  <c r="O26" i="44"/>
  <c r="O25" i="44"/>
  <c r="O24" i="44"/>
  <c r="O23" i="44"/>
  <c r="O22" i="44"/>
  <c r="O21" i="44"/>
  <c r="O20" i="44"/>
  <c r="O19" i="44"/>
  <c r="O18" i="44"/>
  <c r="O17" i="44"/>
  <c r="O16" i="44"/>
  <c r="O15" i="44"/>
  <c r="O14" i="44"/>
  <c r="O13" i="44"/>
  <c r="O12" i="44"/>
  <c r="O11" i="44"/>
  <c r="O10" i="44"/>
  <c r="O9" i="44"/>
  <c r="O8" i="44"/>
  <c r="O7" i="44"/>
  <c r="O61" i="40"/>
  <c r="O59" i="40"/>
  <c r="O58" i="40"/>
  <c r="O57" i="40"/>
  <c r="O56" i="40"/>
  <c r="O55" i="40"/>
  <c r="O54" i="40"/>
  <c r="O53" i="40"/>
  <c r="O52" i="40"/>
  <c r="O51" i="40"/>
  <c r="O50" i="40"/>
  <c r="O49" i="40"/>
  <c r="O48" i="40"/>
  <c r="O47" i="40"/>
  <c r="O46" i="40"/>
  <c r="O45" i="40"/>
  <c r="O44" i="40"/>
  <c r="O43" i="40"/>
  <c r="O42" i="40"/>
  <c r="O41" i="40"/>
  <c r="O40" i="40"/>
  <c r="O39" i="40"/>
  <c r="O37" i="40"/>
  <c r="O36" i="40"/>
  <c r="O35" i="40"/>
  <c r="O34" i="40"/>
  <c r="O33" i="40"/>
  <c r="O32" i="40"/>
  <c r="O31" i="40"/>
  <c r="O30" i="40"/>
  <c r="O29" i="40"/>
  <c r="O28" i="40"/>
  <c r="O27" i="40"/>
  <c r="O26" i="40"/>
  <c r="O25" i="40"/>
  <c r="O24" i="40"/>
  <c r="O23" i="40"/>
  <c r="O22" i="40"/>
  <c r="O21" i="40"/>
  <c r="O20" i="40"/>
  <c r="O19" i="40"/>
  <c r="O18" i="40"/>
  <c r="O17" i="40"/>
  <c r="O16" i="40"/>
  <c r="O15" i="40"/>
  <c r="O13" i="40"/>
  <c r="O12" i="40"/>
  <c r="O11" i="40"/>
  <c r="O10" i="40"/>
  <c r="O9" i="40"/>
  <c r="O8" i="40"/>
  <c r="O7" i="40"/>
  <c r="J78" i="40"/>
  <c r="J77" i="40"/>
  <c r="J76" i="40"/>
  <c r="J60" i="1"/>
  <c r="J61" i="1"/>
  <c r="J62" i="1"/>
  <c r="I76" i="40" l="1"/>
  <c r="I77" i="40"/>
  <c r="I78" i="40"/>
  <c r="I60" i="1"/>
  <c r="I61" i="1"/>
  <c r="I62" i="1"/>
  <c r="S38" i="48" l="1"/>
  <c r="T36" i="48"/>
  <c r="T35" i="48"/>
  <c r="S35" i="48"/>
  <c r="U22" i="48"/>
  <c r="T22" i="48"/>
  <c r="S21" i="48"/>
  <c r="S10" i="48"/>
  <c r="T8" i="48"/>
  <c r="T7" i="48"/>
  <c r="S7" i="48"/>
  <c r="C38" i="48"/>
  <c r="C37" i="48"/>
  <c r="B37" i="48"/>
  <c r="B36" i="48"/>
  <c r="D24" i="48"/>
  <c r="D21" i="48"/>
  <c r="C10" i="48"/>
  <c r="C9" i="48"/>
  <c r="B9" i="48"/>
  <c r="B8" i="48"/>
  <c r="BG29" i="40"/>
  <c r="T37" i="48" s="1"/>
  <c r="BF29" i="40"/>
  <c r="BG28" i="40"/>
  <c r="U37" i="48" s="1"/>
  <c r="BF28" i="40"/>
  <c r="D37" i="48" s="1"/>
  <c r="BG27" i="40"/>
  <c r="S37" i="48" s="1"/>
  <c r="BF27" i="40"/>
  <c r="BG21" i="40"/>
  <c r="T23" i="48" s="1"/>
  <c r="BF21" i="40"/>
  <c r="C23" i="48" s="1"/>
  <c r="BG20" i="40"/>
  <c r="U23" i="48" s="1"/>
  <c r="BF20" i="40"/>
  <c r="D23" i="48" s="1"/>
  <c r="E23" i="48" s="1"/>
  <c r="BG19" i="40"/>
  <c r="S23" i="48" s="1"/>
  <c r="BF19" i="40"/>
  <c r="B23" i="48" s="1"/>
  <c r="BG13" i="40"/>
  <c r="T9" i="48" s="1"/>
  <c r="BF13" i="40"/>
  <c r="BG12" i="40"/>
  <c r="U9" i="48" s="1"/>
  <c r="BF12" i="40"/>
  <c r="D9" i="48" s="1"/>
  <c r="F9" i="48" s="1"/>
  <c r="BG11" i="40"/>
  <c r="S9" i="48" s="1"/>
  <c r="BF11" i="40"/>
  <c r="BG29" i="44"/>
  <c r="BF29" i="44"/>
  <c r="BG28" i="44"/>
  <c r="BF28" i="44"/>
  <c r="BG27" i="44"/>
  <c r="BF27" i="44"/>
  <c r="BG21" i="44"/>
  <c r="BF21" i="44"/>
  <c r="BG20" i="44"/>
  <c r="BF20" i="44"/>
  <c r="BG19" i="44"/>
  <c r="BF19" i="44"/>
  <c r="BG13" i="44"/>
  <c r="BF13" i="44"/>
  <c r="BG12" i="44"/>
  <c r="BF12" i="44"/>
  <c r="BG11" i="44"/>
  <c r="BF11" i="44"/>
  <c r="BG29" i="33"/>
  <c r="T38" i="48" s="1"/>
  <c r="BF29" i="33"/>
  <c r="BG28" i="33"/>
  <c r="U38" i="48" s="1"/>
  <c r="W38" i="48" s="1"/>
  <c r="BF28" i="33"/>
  <c r="D38" i="48" s="1"/>
  <c r="H38" i="48" s="1"/>
  <c r="BG27" i="33"/>
  <c r="BF27" i="33"/>
  <c r="B38" i="48" s="1"/>
  <c r="BG21" i="33"/>
  <c r="T24" i="48" s="1"/>
  <c r="BF21" i="33"/>
  <c r="C24" i="48" s="1"/>
  <c r="BG20" i="33"/>
  <c r="U24" i="48" s="1"/>
  <c r="BF20" i="33"/>
  <c r="BG19" i="33"/>
  <c r="S24" i="48" s="1"/>
  <c r="BF19" i="33"/>
  <c r="B24" i="48" s="1"/>
  <c r="BG13" i="33"/>
  <c r="T10" i="48" s="1"/>
  <c r="BF13" i="33"/>
  <c r="BG12" i="33"/>
  <c r="U10" i="48" s="1"/>
  <c r="BF12" i="33"/>
  <c r="D10" i="48" s="1"/>
  <c r="BG11" i="33"/>
  <c r="BF11" i="33"/>
  <c r="B10" i="48" s="1"/>
  <c r="BG29" i="24"/>
  <c r="BF29" i="24"/>
  <c r="C36" i="48" s="1"/>
  <c r="BG28" i="24"/>
  <c r="U36" i="48" s="1"/>
  <c r="W36" i="48" s="1"/>
  <c r="BF28" i="24"/>
  <c r="D36" i="48" s="1"/>
  <c r="D39" i="48" s="1"/>
  <c r="BG27" i="24"/>
  <c r="S36" i="48" s="1"/>
  <c r="BF27" i="24"/>
  <c r="BG21" i="24"/>
  <c r="BF21" i="24"/>
  <c r="C22" i="48" s="1"/>
  <c r="H22" i="48" s="1"/>
  <c r="BG20" i="24"/>
  <c r="BF20" i="24"/>
  <c r="D22" i="48" s="1"/>
  <c r="BG19" i="24"/>
  <c r="S22" i="48" s="1"/>
  <c r="W22" i="48" s="1"/>
  <c r="BF19" i="24"/>
  <c r="B22" i="48" s="1"/>
  <c r="BG13" i="24"/>
  <c r="BF13" i="24"/>
  <c r="C8" i="48" s="1"/>
  <c r="BG12" i="24"/>
  <c r="U8" i="48" s="1"/>
  <c r="V8" i="48" s="1"/>
  <c r="BF12" i="24"/>
  <c r="D8" i="48" s="1"/>
  <c r="E8" i="48" s="1"/>
  <c r="BG11" i="24"/>
  <c r="S8" i="48" s="1"/>
  <c r="BF11" i="24"/>
  <c r="BG29" i="1"/>
  <c r="BF29" i="1"/>
  <c r="C35" i="48" s="1"/>
  <c r="BG28" i="1"/>
  <c r="U35" i="48" s="1"/>
  <c r="Y35" i="48" s="1"/>
  <c r="BF28" i="1"/>
  <c r="D35" i="48" s="1"/>
  <c r="D49" i="48" s="1"/>
  <c r="BG27" i="1"/>
  <c r="BF27" i="1"/>
  <c r="B35" i="48" s="1"/>
  <c r="BG21" i="1"/>
  <c r="T21" i="48" s="1"/>
  <c r="BF21" i="1"/>
  <c r="C21" i="48" s="1"/>
  <c r="BG20" i="1"/>
  <c r="U21" i="48" s="1"/>
  <c r="BF20" i="1"/>
  <c r="BG19" i="1"/>
  <c r="BF19" i="1"/>
  <c r="B21" i="48" s="1"/>
  <c r="F21" i="48" s="1"/>
  <c r="BG13" i="1"/>
  <c r="BF13" i="1"/>
  <c r="C7" i="48" s="1"/>
  <c r="BG12" i="1"/>
  <c r="U7" i="48" s="1"/>
  <c r="V7" i="48" s="1"/>
  <c r="BF12" i="1"/>
  <c r="D7" i="48" s="1"/>
  <c r="BG11" i="1"/>
  <c r="BF11" i="1"/>
  <c r="B7" i="48" s="1"/>
  <c r="U64" i="48"/>
  <c r="T64" i="48"/>
  <c r="S64" i="48"/>
  <c r="D64" i="48"/>
  <c r="H64" i="48" s="1"/>
  <c r="C64" i="48"/>
  <c r="B64" i="48"/>
  <c r="U63" i="48"/>
  <c r="U65" i="48" s="1"/>
  <c r="T63" i="48"/>
  <c r="T65" i="48" s="1"/>
  <c r="S63" i="48"/>
  <c r="D63" i="48"/>
  <c r="C63" i="48"/>
  <c r="C65" i="48" s="1"/>
  <c r="B63" i="48"/>
  <c r="B65" i="48" s="1"/>
  <c r="J19" i="48"/>
  <c r="J33" i="48" s="1"/>
  <c r="J47" i="48" s="1"/>
  <c r="J61" i="48" s="1"/>
  <c r="B19" i="48"/>
  <c r="B33" i="48" s="1"/>
  <c r="B47" i="48" s="1"/>
  <c r="B61" i="48" s="1"/>
  <c r="W10" i="48"/>
  <c r="H10" i="48"/>
  <c r="AA5" i="48"/>
  <c r="S5" i="48"/>
  <c r="S19" i="48" s="1"/>
  <c r="S33" i="48" s="1"/>
  <c r="S47" i="48" s="1"/>
  <c r="S61" i="48" s="1"/>
  <c r="Y37" i="48" l="1"/>
  <c r="W24" i="48"/>
  <c r="X24" i="48"/>
  <c r="G7" i="48"/>
  <c r="H36" i="48"/>
  <c r="Y10" i="48"/>
  <c r="H24" i="48"/>
  <c r="S11" i="48"/>
  <c r="V9" i="48"/>
  <c r="X8" i="48"/>
  <c r="Y23" i="48"/>
  <c r="V63" i="48"/>
  <c r="Y21" i="48"/>
  <c r="E22" i="48"/>
  <c r="H37" i="48"/>
  <c r="T11" i="48"/>
  <c r="H8" i="48"/>
  <c r="G9" i="48"/>
  <c r="X10" i="48"/>
  <c r="C25" i="48"/>
  <c r="V21" i="48"/>
  <c r="X22" i="48"/>
  <c r="H23" i="48"/>
  <c r="F35" i="48"/>
  <c r="F37" i="48"/>
  <c r="E64" i="48"/>
  <c r="D11" i="48"/>
  <c r="F11" i="48" s="1"/>
  <c r="Y9" i="48"/>
  <c r="E10" i="48"/>
  <c r="Y24" i="48"/>
  <c r="B11" i="48"/>
  <c r="U11" i="48"/>
  <c r="V11" i="48" s="1"/>
  <c r="W8" i="48"/>
  <c r="E9" i="48"/>
  <c r="S51" i="48"/>
  <c r="V24" i="48"/>
  <c r="G64" i="48"/>
  <c r="C11" i="48"/>
  <c r="F23" i="48"/>
  <c r="G63" i="48"/>
  <c r="F63" i="48"/>
  <c r="E63" i="48"/>
  <c r="D65" i="48"/>
  <c r="H63" i="48"/>
  <c r="H7" i="48"/>
  <c r="W7" i="48"/>
  <c r="F8" i="48"/>
  <c r="Y8" i="48"/>
  <c r="H9" i="48"/>
  <c r="W9" i="48"/>
  <c r="F10" i="48"/>
  <c r="D25" i="48"/>
  <c r="H21" i="48"/>
  <c r="S25" i="48"/>
  <c r="W21" i="48"/>
  <c r="F22" i="48"/>
  <c r="Y22" i="48"/>
  <c r="B25" i="48"/>
  <c r="U25" i="48"/>
  <c r="B49" i="48"/>
  <c r="E49" i="48" s="1"/>
  <c r="E35" i="48"/>
  <c r="S49" i="48"/>
  <c r="B50" i="48"/>
  <c r="S50" i="48"/>
  <c r="V36" i="48"/>
  <c r="B51" i="48"/>
  <c r="E37" i="48"/>
  <c r="B52" i="48"/>
  <c r="S52" i="48"/>
  <c r="AA19" i="48"/>
  <c r="AA33" i="48" s="1"/>
  <c r="AA47" i="48" s="1"/>
  <c r="AA61" i="48" s="1"/>
  <c r="G21" i="48"/>
  <c r="E7" i="48"/>
  <c r="X7" i="48"/>
  <c r="G8" i="48"/>
  <c r="X9" i="48"/>
  <c r="G10" i="48"/>
  <c r="V10" i="48"/>
  <c r="E21" i="48"/>
  <c r="T25" i="48"/>
  <c r="X21" i="48"/>
  <c r="G22" i="48"/>
  <c r="V22" i="48"/>
  <c r="B39" i="48"/>
  <c r="F39" i="48" s="1"/>
  <c r="F7" i="48"/>
  <c r="Y7" i="48"/>
  <c r="X23" i="48"/>
  <c r="W23" i="48"/>
  <c r="V23" i="48"/>
  <c r="G24" i="48"/>
  <c r="F24" i="48"/>
  <c r="E24" i="48"/>
  <c r="U49" i="48"/>
  <c r="U39" i="48"/>
  <c r="X35" i="48"/>
  <c r="W35" i="48"/>
  <c r="V35" i="48"/>
  <c r="D50" i="48"/>
  <c r="G36" i="48"/>
  <c r="F36" i="48"/>
  <c r="E36" i="48"/>
  <c r="U50" i="48"/>
  <c r="U51" i="48"/>
  <c r="X37" i="48"/>
  <c r="W37" i="48"/>
  <c r="V37" i="48"/>
  <c r="D52" i="48"/>
  <c r="G38" i="48"/>
  <c r="F38" i="48"/>
  <c r="E38" i="48"/>
  <c r="U52" i="48"/>
  <c r="Y65" i="48"/>
  <c r="W64" i="48"/>
  <c r="V64" i="48"/>
  <c r="Y64" i="48"/>
  <c r="G23" i="48"/>
  <c r="C49" i="48"/>
  <c r="G35" i="48"/>
  <c r="T50" i="48"/>
  <c r="X36" i="48"/>
  <c r="X50" i="48" s="1"/>
  <c r="C51" i="48"/>
  <c r="G37" i="48"/>
  <c r="T52" i="48"/>
  <c r="X38" i="48"/>
  <c r="C39" i="48"/>
  <c r="H39" i="48" s="1"/>
  <c r="D51" i="48"/>
  <c r="W63" i="48"/>
  <c r="F64" i="48"/>
  <c r="S65" i="48"/>
  <c r="V65" i="48" s="1"/>
  <c r="H35" i="48"/>
  <c r="Y36" i="48"/>
  <c r="Y38" i="48"/>
  <c r="S39" i="48"/>
  <c r="T49" i="48"/>
  <c r="T39" i="48"/>
  <c r="C50" i="48"/>
  <c r="T51" i="48"/>
  <c r="C52" i="48"/>
  <c r="V38" i="48"/>
  <c r="Y63" i="48"/>
  <c r="Y11" i="48" l="1"/>
  <c r="W11" i="48"/>
  <c r="X11" i="48"/>
  <c r="E39" i="48"/>
  <c r="X52" i="48"/>
  <c r="F49" i="48"/>
  <c r="D53" i="48"/>
  <c r="C53" i="48"/>
  <c r="S53" i="48"/>
  <c r="E11" i="48"/>
  <c r="G49" i="48"/>
  <c r="H11" i="48"/>
  <c r="W65" i="48"/>
  <c r="G11" i="48"/>
  <c r="Y39" i="48"/>
  <c r="X39" i="48"/>
  <c r="V39" i="48"/>
  <c r="W39" i="48"/>
  <c r="T53" i="48"/>
  <c r="W50" i="48"/>
  <c r="V50" i="48"/>
  <c r="Y50" i="48"/>
  <c r="G50" i="48"/>
  <c r="V49" i="48"/>
  <c r="U53" i="48"/>
  <c r="Y49" i="48"/>
  <c r="W49" i="48"/>
  <c r="G65" i="48"/>
  <c r="F65" i="48"/>
  <c r="E65" i="48"/>
  <c r="H65" i="48"/>
  <c r="V51" i="48"/>
  <c r="Y51" i="48"/>
  <c r="W51" i="48"/>
  <c r="F51" i="48"/>
  <c r="E51" i="48"/>
  <c r="H51" i="48"/>
  <c r="G51" i="48"/>
  <c r="G52" i="48"/>
  <c r="E50" i="48"/>
  <c r="H50" i="48"/>
  <c r="F50" i="48"/>
  <c r="G39" i="48"/>
  <c r="B53" i="48"/>
  <c r="W52" i="48"/>
  <c r="V52" i="48"/>
  <c r="Y52" i="48"/>
  <c r="E52" i="48"/>
  <c r="H52" i="48"/>
  <c r="F52" i="48"/>
  <c r="X51" i="48"/>
  <c r="X63" i="48" s="1"/>
  <c r="X49" i="48"/>
  <c r="H49" i="48"/>
  <c r="X25" i="48"/>
  <c r="W25" i="48"/>
  <c r="V25" i="48"/>
  <c r="Y25" i="48"/>
  <c r="E25" i="48"/>
  <c r="H25" i="48"/>
  <c r="G25" i="48"/>
  <c r="F25" i="48"/>
  <c r="X64" i="48" l="1"/>
  <c r="E53" i="48"/>
  <c r="H53" i="48"/>
  <c r="F53" i="48"/>
  <c r="X65" i="48"/>
  <c r="X53" i="48"/>
  <c r="G53" i="48"/>
  <c r="V53" i="48"/>
  <c r="Y53" i="48"/>
  <c r="W53" i="48"/>
  <c r="U55" i="11" l="1"/>
  <c r="T55" i="11"/>
  <c r="S55" i="11"/>
  <c r="D133" i="11"/>
  <c r="D132" i="11"/>
  <c r="D131" i="11"/>
  <c r="D55" i="11"/>
  <c r="C55" i="11"/>
  <c r="B55" i="11"/>
  <c r="K23" i="45"/>
  <c r="K22" i="45"/>
  <c r="K21" i="45"/>
  <c r="K20" i="45"/>
  <c r="K19" i="45"/>
  <c r="K16" i="45"/>
  <c r="K15" i="45"/>
  <c r="K14" i="45"/>
  <c r="K13" i="45"/>
  <c r="K12" i="45"/>
  <c r="K9" i="45"/>
  <c r="K8" i="45"/>
  <c r="K7" i="45"/>
  <c r="K6" i="45"/>
  <c r="K5" i="45"/>
  <c r="AB63" i="48"/>
  <c r="AC63" i="48"/>
  <c r="AA63" i="48"/>
  <c r="AB37" i="48"/>
  <c r="AB51" i="48" s="1"/>
  <c r="AC37" i="48"/>
  <c r="AA37" i="48"/>
  <c r="AB23" i="48"/>
  <c r="AC23" i="48"/>
  <c r="AA23" i="48"/>
  <c r="AB9" i="48"/>
  <c r="AC9" i="48"/>
  <c r="AA9" i="48"/>
  <c r="AB64" i="48"/>
  <c r="AC64" i="48"/>
  <c r="AA64" i="48"/>
  <c r="AE64" i="48" s="1"/>
  <c r="AB38" i="48"/>
  <c r="AC38" i="48"/>
  <c r="AA38" i="48"/>
  <c r="AB24" i="48"/>
  <c r="AC24" i="48"/>
  <c r="AA24" i="48"/>
  <c r="AB10" i="48"/>
  <c r="AC10" i="48"/>
  <c r="AA10" i="48"/>
  <c r="AB36" i="48"/>
  <c r="AC36" i="48"/>
  <c r="AA36" i="48"/>
  <c r="AB22" i="48"/>
  <c r="AC22" i="48"/>
  <c r="AA22" i="48"/>
  <c r="AE22" i="48" s="1"/>
  <c r="AB8" i="48"/>
  <c r="AC8" i="48"/>
  <c r="AA8" i="48"/>
  <c r="AB35" i="48"/>
  <c r="AC35" i="48"/>
  <c r="AA35" i="48"/>
  <c r="AB21" i="48"/>
  <c r="AC21" i="48"/>
  <c r="AA21" i="48"/>
  <c r="AA25" i="48" s="1"/>
  <c r="AB7" i="48"/>
  <c r="AB11" i="48" s="1"/>
  <c r="AC7" i="48"/>
  <c r="AA7" i="48"/>
  <c r="K63" i="48"/>
  <c r="L63" i="48"/>
  <c r="J63" i="48"/>
  <c r="K37" i="48"/>
  <c r="L37" i="48"/>
  <c r="J37" i="48"/>
  <c r="K23" i="48"/>
  <c r="L23" i="48"/>
  <c r="J23" i="48"/>
  <c r="K9" i="48"/>
  <c r="L9" i="48"/>
  <c r="J9" i="48"/>
  <c r="K64" i="48"/>
  <c r="L64" i="48"/>
  <c r="J64" i="48"/>
  <c r="K38" i="48"/>
  <c r="L38" i="48"/>
  <c r="J38" i="48"/>
  <c r="K24" i="48"/>
  <c r="L24" i="48"/>
  <c r="J24" i="48"/>
  <c r="K10" i="48"/>
  <c r="L10" i="48"/>
  <c r="J10" i="48"/>
  <c r="K36" i="48"/>
  <c r="L36" i="48"/>
  <c r="J36" i="48"/>
  <c r="K22" i="48"/>
  <c r="L22" i="48"/>
  <c r="J22" i="48"/>
  <c r="K8" i="48"/>
  <c r="L8" i="48"/>
  <c r="J8" i="48"/>
  <c r="M8" i="48" s="1"/>
  <c r="K35" i="48"/>
  <c r="L35" i="48"/>
  <c r="J35" i="48"/>
  <c r="K21" i="48"/>
  <c r="L21" i="48"/>
  <c r="J21" i="48"/>
  <c r="J25" i="48" s="1"/>
  <c r="K7" i="48"/>
  <c r="K11" i="48" s="1"/>
  <c r="L7" i="48"/>
  <c r="J7" i="48"/>
  <c r="J11" i="48" s="1"/>
  <c r="AB25" i="48" l="1"/>
  <c r="K25" i="48"/>
  <c r="K39" i="48"/>
  <c r="K49" i="48"/>
  <c r="K50" i="48"/>
  <c r="O38" i="48"/>
  <c r="K52" i="48"/>
  <c r="K51" i="48"/>
  <c r="K65" i="48"/>
  <c r="AB65" i="48"/>
  <c r="AB49" i="48"/>
  <c r="AB39" i="48"/>
  <c r="AB50" i="48"/>
  <c r="AF38" i="48"/>
  <c r="AB52" i="48"/>
  <c r="J49" i="48"/>
  <c r="J39" i="48"/>
  <c r="J50" i="48"/>
  <c r="J52" i="48"/>
  <c r="J51" i="48"/>
  <c r="J65" i="48"/>
  <c r="AD7" i="48"/>
  <c r="AA11" i="48"/>
  <c r="AA49" i="48"/>
  <c r="AA39" i="48"/>
  <c r="AA50" i="48"/>
  <c r="AA52" i="48"/>
  <c r="AA51" i="48"/>
  <c r="AA65" i="48"/>
  <c r="O7" i="48"/>
  <c r="M7" i="48"/>
  <c r="N7" i="48"/>
  <c r="P7" i="48"/>
  <c r="L11" i="48"/>
  <c r="M21" i="48"/>
  <c r="N21" i="48"/>
  <c r="O21" i="48"/>
  <c r="L25" i="48"/>
  <c r="P21" i="48"/>
  <c r="O35" i="48"/>
  <c r="M35" i="48"/>
  <c r="L49" i="48"/>
  <c r="P35" i="48"/>
  <c r="N35" i="48"/>
  <c r="L39" i="48"/>
  <c r="O8" i="48"/>
  <c r="N8" i="48"/>
  <c r="P8" i="48"/>
  <c r="P22" i="48"/>
  <c r="N22" i="48"/>
  <c r="O22" i="48"/>
  <c r="M22" i="48"/>
  <c r="N36" i="48"/>
  <c r="L50" i="48"/>
  <c r="O36" i="48"/>
  <c r="P36" i="48"/>
  <c r="M36" i="48"/>
  <c r="P10" i="48"/>
  <c r="N10" i="48"/>
  <c r="O10" i="48"/>
  <c r="M10" i="48"/>
  <c r="M24" i="48"/>
  <c r="P24" i="48"/>
  <c r="N24" i="48"/>
  <c r="O24" i="48"/>
  <c r="M38" i="48"/>
  <c r="N38" i="48"/>
  <c r="L52" i="48"/>
  <c r="P38" i="48"/>
  <c r="O64" i="48"/>
  <c r="P64" i="48"/>
  <c r="M64" i="48"/>
  <c r="N64" i="48"/>
  <c r="O9" i="48"/>
  <c r="M9" i="48"/>
  <c r="N9" i="48"/>
  <c r="P9" i="48"/>
  <c r="M23" i="48"/>
  <c r="P23" i="48"/>
  <c r="O23" i="48"/>
  <c r="N23" i="48"/>
  <c r="O37" i="48"/>
  <c r="P37" i="48"/>
  <c r="N37" i="48"/>
  <c r="L51" i="48"/>
  <c r="M37" i="48"/>
  <c r="L65" i="48"/>
  <c r="O63" i="48"/>
  <c r="P63" i="48"/>
  <c r="M63" i="48"/>
  <c r="N63" i="48"/>
  <c r="AC11" i="48"/>
  <c r="AF7" i="48"/>
  <c r="AG7" i="48"/>
  <c r="AE7" i="48"/>
  <c r="AG21" i="48"/>
  <c r="AE21" i="48"/>
  <c r="AD21" i="48"/>
  <c r="AC25" i="48"/>
  <c r="AF21" i="48"/>
  <c r="AD35" i="48"/>
  <c r="AF35" i="48"/>
  <c r="AG35" i="48"/>
  <c r="AE35" i="48"/>
  <c r="AC49" i="48"/>
  <c r="AC39" i="48"/>
  <c r="AF8" i="48"/>
  <c r="AE8" i="48"/>
  <c r="AD8" i="48"/>
  <c r="AG8" i="48"/>
  <c r="AG22" i="48"/>
  <c r="AF22" i="48"/>
  <c r="AD22" i="48"/>
  <c r="AF36" i="48"/>
  <c r="AG36" i="48"/>
  <c r="AC50" i="48"/>
  <c r="AE36" i="48"/>
  <c r="AD36" i="48"/>
  <c r="AG10" i="48"/>
  <c r="AD10" i="48"/>
  <c r="AE10" i="48"/>
  <c r="AF10" i="48"/>
  <c r="AD24" i="48"/>
  <c r="AG24" i="48"/>
  <c r="AF24" i="48"/>
  <c r="AE24" i="48"/>
  <c r="AD38" i="48"/>
  <c r="AG38" i="48"/>
  <c r="AE38" i="48"/>
  <c r="AC52" i="48"/>
  <c r="AG64" i="48"/>
  <c r="AD64" i="48"/>
  <c r="AG9" i="48"/>
  <c r="AD9" i="48"/>
  <c r="AE9" i="48"/>
  <c r="AF9" i="48"/>
  <c r="AD23" i="48"/>
  <c r="AE23" i="48"/>
  <c r="AF23" i="48"/>
  <c r="AG23" i="48"/>
  <c r="AE37" i="48"/>
  <c r="AF37" i="48"/>
  <c r="AD37" i="48"/>
  <c r="AC51" i="48"/>
  <c r="AG37" i="48"/>
  <c r="AD63" i="48"/>
  <c r="AC65" i="48"/>
  <c r="AE63" i="48"/>
  <c r="AG63" i="48"/>
  <c r="H78" i="40"/>
  <c r="H77" i="40"/>
  <c r="H76" i="40"/>
  <c r="AE14" i="33"/>
  <c r="AE22" i="33"/>
  <c r="AE30" i="33"/>
  <c r="AE46" i="33"/>
  <c r="AE54" i="33"/>
  <c r="AE55" i="33"/>
  <c r="AE56" i="33"/>
  <c r="AE57" i="33"/>
  <c r="AE58" i="33"/>
  <c r="AE59" i="33"/>
  <c r="H62" i="1"/>
  <c r="H61" i="1"/>
  <c r="H60" i="1"/>
  <c r="AF51" i="48" l="1"/>
  <c r="AF63" i="48" s="1"/>
  <c r="AF50" i="48"/>
  <c r="O51" i="48"/>
  <c r="M49" i="48"/>
  <c r="L53" i="48"/>
  <c r="P49" i="48"/>
  <c r="N49" i="48"/>
  <c r="P25" i="48"/>
  <c r="N25" i="48"/>
  <c r="M25" i="48"/>
  <c r="O25" i="48"/>
  <c r="AF52" i="48"/>
  <c r="AD49" i="48"/>
  <c r="AG49" i="48"/>
  <c r="AE49" i="48"/>
  <c r="AC53" i="48"/>
  <c r="O49" i="48"/>
  <c r="AG51" i="48"/>
  <c r="AE51" i="48"/>
  <c r="AD51" i="48"/>
  <c r="AE50" i="48"/>
  <c r="AD50" i="48"/>
  <c r="AG50" i="48"/>
  <c r="AF11" i="48"/>
  <c r="AG11" i="48"/>
  <c r="AE11" i="48"/>
  <c r="AD11" i="48"/>
  <c r="M52" i="48"/>
  <c r="P52" i="48"/>
  <c r="N52" i="48"/>
  <c r="AA53" i="48"/>
  <c r="J53" i="48"/>
  <c r="K53" i="48"/>
  <c r="AD52" i="48"/>
  <c r="AG52" i="48"/>
  <c r="AE52" i="48"/>
  <c r="AF39" i="48"/>
  <c r="AD39" i="48"/>
  <c r="AG39" i="48"/>
  <c r="AE39" i="48"/>
  <c r="N50" i="48"/>
  <c r="P50" i="48"/>
  <c r="M50" i="48"/>
  <c r="N11" i="48"/>
  <c r="O11" i="48"/>
  <c r="M11" i="48"/>
  <c r="P11" i="48"/>
  <c r="AF49" i="48"/>
  <c r="P51" i="48"/>
  <c r="M51" i="48"/>
  <c r="N51" i="48"/>
  <c r="O52" i="48"/>
  <c r="M39" i="48"/>
  <c r="O39" i="48"/>
  <c r="N39" i="48"/>
  <c r="P39" i="48"/>
  <c r="AG65" i="48"/>
  <c r="AE65" i="48"/>
  <c r="AD65" i="48"/>
  <c r="AF65" i="48"/>
  <c r="AF25" i="48"/>
  <c r="AE25" i="48"/>
  <c r="AD25" i="48"/>
  <c r="AG25" i="48"/>
  <c r="P65" i="48"/>
  <c r="O65" i="48"/>
  <c r="M65" i="48"/>
  <c r="N65" i="48"/>
  <c r="O50" i="48"/>
  <c r="AB53" i="48"/>
  <c r="AF64" i="48" l="1"/>
  <c r="AE53" i="48"/>
  <c r="AG53" i="48"/>
  <c r="AD53" i="48"/>
  <c r="AF53" i="48"/>
  <c r="O53" i="48"/>
  <c r="N53" i="48"/>
  <c r="M53" i="48"/>
  <c r="P53" i="48"/>
  <c r="G76" i="40"/>
  <c r="G77" i="40"/>
  <c r="G78" i="40"/>
  <c r="AD60" i="44"/>
  <c r="G60" i="1" l="1"/>
  <c r="G61" i="1"/>
  <c r="G62" i="1"/>
  <c r="R44" i="40" l="1"/>
  <c r="S44" i="40" s="1"/>
  <c r="R43" i="40"/>
  <c r="S43" i="40" s="1"/>
  <c r="R42" i="40"/>
  <c r="S42" i="40" s="1"/>
  <c r="R41" i="40"/>
  <c r="S41" i="40" s="1"/>
  <c r="R40" i="40"/>
  <c r="S40" i="40" s="1"/>
  <c r="R36" i="40"/>
  <c r="S36" i="40" s="1"/>
  <c r="R35" i="40"/>
  <c r="S35" i="40" s="1"/>
  <c r="R34" i="40"/>
  <c r="S34" i="40" s="1"/>
  <c r="R33" i="40"/>
  <c r="S33" i="40" s="1"/>
  <c r="R32" i="40"/>
  <c r="S32" i="40" s="1"/>
  <c r="R28" i="40"/>
  <c r="S28" i="40" s="1"/>
  <c r="R27" i="40"/>
  <c r="S27" i="40" s="1"/>
  <c r="R26" i="40"/>
  <c r="S26" i="40" s="1"/>
  <c r="R25" i="40"/>
  <c r="S25" i="40" s="1"/>
  <c r="R24" i="40"/>
  <c r="S24" i="40" s="1"/>
  <c r="R20" i="40"/>
  <c r="S20" i="40" s="1"/>
  <c r="R19" i="40"/>
  <c r="S19" i="40" s="1"/>
  <c r="R18" i="40"/>
  <c r="S18" i="40" s="1"/>
  <c r="R17" i="40"/>
  <c r="S17" i="40" s="1"/>
  <c r="R16" i="40"/>
  <c r="S16" i="40" s="1"/>
  <c r="R12" i="40"/>
  <c r="S12" i="40" s="1"/>
  <c r="R11" i="40"/>
  <c r="S11" i="40" s="1"/>
  <c r="R10" i="40"/>
  <c r="S10" i="40" s="1"/>
  <c r="R9" i="40"/>
  <c r="S9" i="40" s="1"/>
  <c r="R36" i="44"/>
  <c r="S36" i="44" s="1"/>
  <c r="R35" i="44"/>
  <c r="S35" i="44" s="1"/>
  <c r="R28" i="44"/>
  <c r="S28" i="44" s="1"/>
  <c r="R27" i="44"/>
  <c r="S27" i="44" s="1"/>
  <c r="R20" i="44"/>
  <c r="S20" i="44" s="1"/>
  <c r="R19" i="44"/>
  <c r="S19" i="44" s="1"/>
  <c r="R12" i="44"/>
  <c r="S12" i="44" s="1"/>
  <c r="R11" i="44"/>
  <c r="S11" i="44" s="1"/>
  <c r="R44" i="33"/>
  <c r="S44" i="33" s="1"/>
  <c r="R43" i="33"/>
  <c r="S43" i="33" s="1"/>
  <c r="R36" i="33"/>
  <c r="S36" i="33" s="1"/>
  <c r="R35" i="33"/>
  <c r="S35" i="33" s="1"/>
  <c r="R28" i="33"/>
  <c r="S28" i="33" s="1"/>
  <c r="R27" i="33"/>
  <c r="S27" i="33" s="1"/>
  <c r="R20" i="33"/>
  <c r="S20" i="33" s="1"/>
  <c r="R19" i="33"/>
  <c r="S19" i="33" s="1"/>
  <c r="R12" i="33"/>
  <c r="S12" i="33" s="1"/>
  <c r="R11" i="33"/>
  <c r="S11" i="33" s="1"/>
  <c r="R36" i="24"/>
  <c r="S36" i="24" s="1"/>
  <c r="R35" i="24"/>
  <c r="S35" i="24" s="1"/>
  <c r="R28" i="24"/>
  <c r="S28" i="24" s="1"/>
  <c r="R27" i="24"/>
  <c r="S27" i="24" s="1"/>
  <c r="R20" i="24"/>
  <c r="S20" i="24" s="1"/>
  <c r="R19" i="24"/>
  <c r="S19" i="24" s="1"/>
  <c r="R12" i="24"/>
  <c r="S12" i="24" s="1"/>
  <c r="R11" i="24"/>
  <c r="S11" i="24" s="1"/>
  <c r="U36" i="1"/>
  <c r="R36" i="1"/>
  <c r="S36" i="1" s="1"/>
  <c r="U35" i="1"/>
  <c r="R35" i="1"/>
  <c r="S35" i="1" s="1"/>
  <c r="U28" i="1"/>
  <c r="R28" i="1"/>
  <c r="S28" i="1" s="1"/>
  <c r="U27" i="1"/>
  <c r="R27" i="1"/>
  <c r="S27" i="1" s="1"/>
  <c r="U26" i="1"/>
  <c r="R26" i="1"/>
  <c r="S26" i="1" s="1"/>
  <c r="U20" i="1"/>
  <c r="R20" i="1"/>
  <c r="S20" i="1" s="1"/>
  <c r="U19" i="1"/>
  <c r="R19" i="1"/>
  <c r="S19" i="1" s="1"/>
  <c r="U18" i="1"/>
  <c r="R18" i="1"/>
  <c r="S18" i="1" s="1"/>
  <c r="U12" i="1" l="1"/>
  <c r="R12" i="1"/>
  <c r="S12" i="1" s="1"/>
  <c r="U11" i="1"/>
  <c r="R11" i="1"/>
  <c r="S11" i="1" s="1"/>
  <c r="F76" i="40" l="1"/>
  <c r="F77" i="40"/>
  <c r="F78" i="40"/>
  <c r="H3" i="40"/>
  <c r="F62" i="1"/>
  <c r="F61" i="1"/>
  <c r="F60" i="1"/>
  <c r="J23" i="45" l="1"/>
  <c r="J22" i="45"/>
  <c r="J21" i="45"/>
  <c r="J20" i="45"/>
  <c r="J19" i="45"/>
  <c r="J16" i="45"/>
  <c r="J15" i="45"/>
  <c r="J14" i="45"/>
  <c r="J13" i="45"/>
  <c r="J12" i="45"/>
  <c r="J9" i="45"/>
  <c r="J8" i="45"/>
  <c r="J7" i="45"/>
  <c r="J6" i="45"/>
  <c r="J5" i="45"/>
  <c r="E78" i="40" l="1"/>
  <c r="E77" i="40"/>
  <c r="E76" i="40"/>
  <c r="E62" i="1"/>
  <c r="E61" i="1"/>
  <c r="E60" i="1"/>
  <c r="P35" i="40" l="1"/>
  <c r="D78" i="40" l="1"/>
  <c r="D77" i="40"/>
  <c r="D76" i="40"/>
  <c r="C78" i="40"/>
  <c r="C77" i="40"/>
  <c r="C76" i="40"/>
  <c r="D60" i="1"/>
  <c r="D61" i="1"/>
  <c r="D62" i="1"/>
  <c r="N76" i="18" l="1"/>
  <c r="M76" i="18"/>
  <c r="L76" i="18"/>
  <c r="K76" i="18"/>
  <c r="J76" i="18"/>
  <c r="I76" i="18"/>
  <c r="H76" i="18"/>
  <c r="G76" i="18"/>
  <c r="F76" i="18"/>
  <c r="E76" i="18"/>
  <c r="D76" i="18"/>
  <c r="C76" i="18"/>
  <c r="C14" i="18"/>
  <c r="D14" i="18"/>
  <c r="E14" i="18"/>
  <c r="F14" i="18"/>
  <c r="G14" i="18"/>
  <c r="H14" i="18"/>
  <c r="I14" i="18"/>
  <c r="J14" i="18"/>
  <c r="O14" i="18" s="1"/>
  <c r="K14" i="18"/>
  <c r="L14" i="18"/>
  <c r="M14" i="18"/>
  <c r="N14" i="18"/>
  <c r="AD14" i="36"/>
  <c r="AC14" i="36"/>
  <c r="AB14" i="36"/>
  <c r="AA14" i="36"/>
  <c r="Z14" i="36"/>
  <c r="Y14" i="36"/>
  <c r="X14" i="36"/>
  <c r="W14" i="36"/>
  <c r="V14" i="36"/>
  <c r="U14" i="36"/>
  <c r="T14" i="36"/>
  <c r="S14" i="36"/>
  <c r="AD22" i="36"/>
  <c r="AC22" i="36"/>
  <c r="AB22" i="36"/>
  <c r="AA22" i="36"/>
  <c r="Z22" i="36"/>
  <c r="Y22" i="36"/>
  <c r="X22" i="36"/>
  <c r="W22" i="36"/>
  <c r="V22" i="36"/>
  <c r="U22" i="36"/>
  <c r="T22" i="36"/>
  <c r="S22" i="36"/>
  <c r="AD30" i="36"/>
  <c r="AC30" i="36"/>
  <c r="AB30" i="36"/>
  <c r="AA30" i="36"/>
  <c r="Z30" i="36"/>
  <c r="Y30" i="36"/>
  <c r="X30" i="36"/>
  <c r="W30" i="36"/>
  <c r="V30" i="36"/>
  <c r="U30" i="36"/>
  <c r="T30" i="36"/>
  <c r="S30" i="36"/>
  <c r="AD38" i="36"/>
  <c r="AC38" i="36"/>
  <c r="AB38" i="36"/>
  <c r="AA38" i="36"/>
  <c r="Z38" i="36"/>
  <c r="Y38" i="36"/>
  <c r="X38" i="36"/>
  <c r="W38" i="36"/>
  <c r="V38" i="36"/>
  <c r="U38" i="36"/>
  <c r="T38" i="36"/>
  <c r="S38" i="36"/>
  <c r="AD46" i="36"/>
  <c r="AC46" i="36"/>
  <c r="AB46" i="36"/>
  <c r="AA46" i="36"/>
  <c r="Z46" i="36"/>
  <c r="Y46" i="36"/>
  <c r="X46" i="36"/>
  <c r="W46" i="36"/>
  <c r="V46" i="36"/>
  <c r="U46" i="36"/>
  <c r="T46" i="36"/>
  <c r="S46" i="36"/>
  <c r="AD54" i="36"/>
  <c r="AC54" i="36"/>
  <c r="AB54" i="36"/>
  <c r="AA54" i="36"/>
  <c r="Z54" i="36"/>
  <c r="Y54" i="36"/>
  <c r="X54" i="36"/>
  <c r="W54" i="36"/>
  <c r="V54" i="36"/>
  <c r="U54" i="36"/>
  <c r="T54" i="36"/>
  <c r="S54" i="36"/>
  <c r="N54" i="36"/>
  <c r="M54" i="36"/>
  <c r="L54" i="36"/>
  <c r="K54" i="36"/>
  <c r="J54" i="36"/>
  <c r="I54" i="36"/>
  <c r="H54" i="36"/>
  <c r="G54" i="36"/>
  <c r="F54" i="36"/>
  <c r="E54" i="36"/>
  <c r="D54" i="36"/>
  <c r="C54" i="36"/>
  <c r="N46" i="36"/>
  <c r="M46" i="36"/>
  <c r="L46" i="36"/>
  <c r="K46" i="36"/>
  <c r="J46" i="36"/>
  <c r="I46" i="36"/>
  <c r="H46" i="36"/>
  <c r="G46" i="36"/>
  <c r="F46" i="36"/>
  <c r="E46" i="36"/>
  <c r="D46" i="36"/>
  <c r="C46" i="36"/>
  <c r="N38" i="36"/>
  <c r="M38" i="36"/>
  <c r="L38" i="36"/>
  <c r="K38" i="36"/>
  <c r="J38" i="36"/>
  <c r="I38" i="36"/>
  <c r="H38" i="36"/>
  <c r="G38" i="36"/>
  <c r="F38" i="36"/>
  <c r="E38" i="36"/>
  <c r="D38" i="36"/>
  <c r="C38" i="36"/>
  <c r="N30" i="36"/>
  <c r="M30" i="36"/>
  <c r="L30" i="36"/>
  <c r="K30" i="36"/>
  <c r="J30" i="36"/>
  <c r="I30" i="36"/>
  <c r="H30" i="36"/>
  <c r="G30" i="36"/>
  <c r="F30" i="36"/>
  <c r="E30" i="36"/>
  <c r="D30" i="36"/>
  <c r="C30" i="36"/>
  <c r="N22" i="36"/>
  <c r="M22" i="36"/>
  <c r="L22" i="36"/>
  <c r="K22" i="36"/>
  <c r="J22" i="36"/>
  <c r="I22" i="36"/>
  <c r="H22" i="36"/>
  <c r="G22" i="36"/>
  <c r="F22" i="36"/>
  <c r="E22" i="36"/>
  <c r="D22" i="36"/>
  <c r="C22" i="36"/>
  <c r="N14" i="36"/>
  <c r="M14" i="36"/>
  <c r="L14" i="36"/>
  <c r="K14" i="36"/>
  <c r="J14" i="36"/>
  <c r="I14" i="36"/>
  <c r="H14" i="36"/>
  <c r="G14" i="36"/>
  <c r="F14" i="36"/>
  <c r="E14" i="36"/>
  <c r="D14" i="36"/>
  <c r="C14" i="36"/>
  <c r="O76" i="18" l="1"/>
  <c r="C62" i="1"/>
  <c r="C61" i="1"/>
  <c r="C60" i="1"/>
  <c r="J105" i="11" l="1"/>
  <c r="J101" i="11"/>
  <c r="AA105" i="11"/>
  <c r="AA104" i="11"/>
  <c r="AA102" i="11"/>
  <c r="AA101" i="11"/>
  <c r="AA100" i="11"/>
  <c r="AA98" i="11"/>
  <c r="AA103" i="11"/>
  <c r="J70" i="11"/>
  <c r="J87" i="11"/>
  <c r="J86" i="11"/>
  <c r="J85" i="11"/>
  <c r="J84" i="11"/>
  <c r="J83" i="11"/>
  <c r="J104" i="11"/>
  <c r="J103" i="11"/>
  <c r="J102" i="11"/>
  <c r="J100" i="11"/>
  <c r="J99" i="11"/>
  <c r="J98" i="11"/>
  <c r="AA99" i="11"/>
  <c r="J68" i="11"/>
  <c r="J67" i="11"/>
  <c r="J66" i="11"/>
  <c r="AA53" i="11"/>
  <c r="AA23" i="11"/>
  <c r="AA9" i="11"/>
  <c r="AA52" i="11"/>
  <c r="AA36" i="11"/>
  <c r="AA22" i="11"/>
  <c r="AA8" i="11"/>
  <c r="AA51" i="11"/>
  <c r="AA35" i="11"/>
  <c r="AA21" i="11"/>
  <c r="AA7" i="11"/>
  <c r="AA50" i="11"/>
  <c r="AA34" i="11"/>
  <c r="AA20" i="11"/>
  <c r="AA6" i="11"/>
  <c r="J53" i="11"/>
  <c r="J23" i="11"/>
  <c r="J9" i="11"/>
  <c r="J52" i="11"/>
  <c r="J36" i="11"/>
  <c r="J22" i="11"/>
  <c r="J8" i="11"/>
  <c r="J51" i="11"/>
  <c r="J35" i="11"/>
  <c r="J21" i="11"/>
  <c r="J7" i="11"/>
  <c r="J50" i="11"/>
  <c r="J34" i="11"/>
  <c r="J20" i="11"/>
  <c r="J6" i="11"/>
  <c r="AA64" i="43" l="1"/>
  <c r="AA63" i="43"/>
  <c r="AR64" i="43"/>
  <c r="AR63" i="43"/>
  <c r="AR38" i="43" l="1"/>
  <c r="AR37" i="43"/>
  <c r="AR36" i="43"/>
  <c r="AR35" i="43"/>
  <c r="AR24" i="43"/>
  <c r="AR23" i="43"/>
  <c r="AR22" i="43"/>
  <c r="AR21" i="43"/>
  <c r="AR10" i="43"/>
  <c r="AR9" i="43"/>
  <c r="AR8" i="43"/>
  <c r="AR7" i="43"/>
  <c r="AA38" i="43"/>
  <c r="AA37" i="43"/>
  <c r="AA36" i="43"/>
  <c r="AA35" i="43"/>
  <c r="AA24" i="43"/>
  <c r="AA23" i="43"/>
  <c r="AA22" i="43"/>
  <c r="AA21" i="43"/>
  <c r="AA10" i="43"/>
  <c r="AA9" i="43"/>
  <c r="AA8" i="43"/>
  <c r="AA7" i="43"/>
  <c r="J38" i="43"/>
  <c r="J37" i="43"/>
  <c r="J36" i="43"/>
  <c r="J35" i="43"/>
  <c r="J24" i="43"/>
  <c r="J23" i="43"/>
  <c r="J22" i="43"/>
  <c r="J21" i="43"/>
  <c r="J10" i="43"/>
  <c r="J9" i="43"/>
  <c r="J8" i="43"/>
  <c r="J7" i="43"/>
  <c r="J64" i="43"/>
  <c r="J63" i="43"/>
  <c r="H58" i="40"/>
  <c r="AB58" i="40"/>
  <c r="AA58" i="40"/>
  <c r="Z58" i="40"/>
  <c r="AK58" i="40"/>
  <c r="AJ58" i="40"/>
  <c r="AI58" i="40"/>
  <c r="AH58" i="40"/>
  <c r="AG58" i="40"/>
  <c r="AF58" i="40"/>
  <c r="AE58" i="40"/>
  <c r="AD58" i="40"/>
  <c r="AC58" i="40"/>
  <c r="Z14" i="40"/>
  <c r="BB14" i="40"/>
  <c r="BA14" i="40"/>
  <c r="AZ14" i="40"/>
  <c r="AY14" i="40"/>
  <c r="AX14" i="40"/>
  <c r="AW14" i="40"/>
  <c r="AV14" i="40"/>
  <c r="AU14" i="40"/>
  <c r="AT14" i="40"/>
  <c r="AS14" i="40"/>
  <c r="AR14" i="40"/>
  <c r="AQ14" i="40"/>
  <c r="BB22" i="40"/>
  <c r="BA22" i="40"/>
  <c r="AZ22" i="40"/>
  <c r="AY22" i="40"/>
  <c r="AX22" i="40"/>
  <c r="AW22" i="40"/>
  <c r="AV22" i="40"/>
  <c r="AU22" i="40"/>
  <c r="AT22" i="40"/>
  <c r="AS22" i="40"/>
  <c r="AR22" i="40"/>
  <c r="AQ22" i="40"/>
  <c r="BB30" i="40"/>
  <c r="BA30" i="40"/>
  <c r="AZ30" i="40"/>
  <c r="AY30" i="40"/>
  <c r="AX30" i="40"/>
  <c r="AW30" i="40"/>
  <c r="AV30" i="40"/>
  <c r="AU30" i="40"/>
  <c r="AT30" i="40"/>
  <c r="AS30" i="40"/>
  <c r="AR30" i="40"/>
  <c r="AQ30" i="40"/>
  <c r="BB38" i="40"/>
  <c r="BA38" i="40"/>
  <c r="AZ38" i="40"/>
  <c r="AY38" i="40"/>
  <c r="AX38" i="40"/>
  <c r="AW38" i="40"/>
  <c r="AV38" i="40"/>
  <c r="AU38" i="40"/>
  <c r="AT38" i="40"/>
  <c r="AS38" i="40"/>
  <c r="AR38" i="40"/>
  <c r="AQ38" i="40"/>
  <c r="BB46" i="40"/>
  <c r="BA46" i="40"/>
  <c r="AZ46" i="40"/>
  <c r="AY46" i="40"/>
  <c r="AX46" i="40"/>
  <c r="AW46" i="40"/>
  <c r="AV46" i="40"/>
  <c r="AU46" i="40"/>
  <c r="AT46" i="40"/>
  <c r="AS46" i="40"/>
  <c r="AR46" i="40"/>
  <c r="AQ46" i="40"/>
  <c r="BB54" i="40"/>
  <c r="BA54" i="40"/>
  <c r="AZ54" i="40"/>
  <c r="AY54" i="40"/>
  <c r="AX54" i="40"/>
  <c r="AW54" i="40"/>
  <c r="AV54" i="40"/>
  <c r="AU54" i="40"/>
  <c r="AT54" i="40"/>
  <c r="AS54" i="40"/>
  <c r="AR54" i="40"/>
  <c r="AQ54" i="40"/>
  <c r="AK61" i="44"/>
  <c r="AJ61" i="44"/>
  <c r="AI61" i="44"/>
  <c r="AH61" i="44"/>
  <c r="AG61" i="44"/>
  <c r="AF61" i="44"/>
  <c r="AE61" i="44"/>
  <c r="AD61" i="44"/>
  <c r="AC61" i="44"/>
  <c r="AB61" i="44"/>
  <c r="AA61" i="44"/>
  <c r="Z61" i="44"/>
  <c r="AK60" i="44"/>
  <c r="AK62" i="44" s="1"/>
  <c r="AJ60" i="44"/>
  <c r="AI60" i="44"/>
  <c r="AI62" i="44" s="1"/>
  <c r="AH60" i="44"/>
  <c r="AH62" i="44" s="1"/>
  <c r="AG60" i="44"/>
  <c r="AG62" i="44" s="1"/>
  <c r="AF60" i="44"/>
  <c r="AF62" i="44" s="1"/>
  <c r="AE60" i="44"/>
  <c r="AE62" i="44" s="1"/>
  <c r="AD62" i="44"/>
  <c r="AC60" i="44"/>
  <c r="AC62" i="44" s="1"/>
  <c r="AB60" i="44"/>
  <c r="AB62" i="44" s="1"/>
  <c r="AA60" i="44"/>
  <c r="AA62" i="44" s="1"/>
  <c r="Z60" i="44"/>
  <c r="AK30" i="44"/>
  <c r="AJ30" i="44"/>
  <c r="AI30" i="44"/>
  <c r="AH30" i="44"/>
  <c r="AG30" i="44"/>
  <c r="AF30" i="44"/>
  <c r="AE30" i="44"/>
  <c r="AD30" i="44"/>
  <c r="AC30" i="44"/>
  <c r="AB30" i="44"/>
  <c r="AA30" i="44"/>
  <c r="Z30" i="44"/>
  <c r="AK22" i="44"/>
  <c r="AJ22" i="44"/>
  <c r="AI22" i="44"/>
  <c r="AH22" i="44"/>
  <c r="AG22" i="44"/>
  <c r="AF22" i="44"/>
  <c r="AE22" i="44"/>
  <c r="AD22" i="44"/>
  <c r="AC22" i="44"/>
  <c r="AB22" i="44"/>
  <c r="AA22" i="44"/>
  <c r="Z22" i="44"/>
  <c r="BB54" i="44"/>
  <c r="BA54" i="44"/>
  <c r="AZ54" i="44"/>
  <c r="AY54" i="44"/>
  <c r="AX54" i="44"/>
  <c r="AW54" i="44"/>
  <c r="AV54" i="44"/>
  <c r="AU54" i="44"/>
  <c r="AT54" i="44"/>
  <c r="AS54" i="44"/>
  <c r="AR54" i="44"/>
  <c r="AQ54" i="44"/>
  <c r="BB70" i="44"/>
  <c r="BA70" i="44"/>
  <c r="AZ70" i="44"/>
  <c r="AY70" i="44"/>
  <c r="AX70" i="44"/>
  <c r="AW70" i="44"/>
  <c r="AV70" i="44"/>
  <c r="AU70" i="44"/>
  <c r="AT70" i="44"/>
  <c r="AS70" i="44"/>
  <c r="AR70" i="44"/>
  <c r="AQ70" i="44"/>
  <c r="BB30" i="44"/>
  <c r="BA30" i="44"/>
  <c r="AZ30" i="44"/>
  <c r="AY30" i="44"/>
  <c r="AX30" i="44"/>
  <c r="AW30" i="44"/>
  <c r="AV30" i="44"/>
  <c r="AU30" i="44"/>
  <c r="AT30" i="44"/>
  <c r="AS30" i="44"/>
  <c r="AR30" i="44"/>
  <c r="AQ30" i="44"/>
  <c r="BB22" i="44"/>
  <c r="BA22" i="44"/>
  <c r="AZ22" i="44"/>
  <c r="AY22" i="44"/>
  <c r="AX22" i="44"/>
  <c r="AW22" i="44"/>
  <c r="AV22" i="44"/>
  <c r="AU22" i="44"/>
  <c r="AT22" i="44"/>
  <c r="AS22" i="44"/>
  <c r="AR22" i="44"/>
  <c r="AQ22" i="44"/>
  <c r="BB14" i="44"/>
  <c r="BA14" i="44"/>
  <c r="AZ14" i="44"/>
  <c r="AY14" i="44"/>
  <c r="AX14" i="44"/>
  <c r="AW14" i="44"/>
  <c r="AV14" i="44"/>
  <c r="AU14" i="44"/>
  <c r="AT14" i="44"/>
  <c r="AS14" i="44"/>
  <c r="AR14" i="44"/>
  <c r="AQ14" i="44"/>
  <c r="BB61" i="44"/>
  <c r="BA61" i="44"/>
  <c r="AZ61" i="44"/>
  <c r="AY61" i="44"/>
  <c r="AX61" i="44"/>
  <c r="AW61" i="44"/>
  <c r="AV61" i="44"/>
  <c r="AU61" i="44"/>
  <c r="AT61" i="44"/>
  <c r="AS61" i="44"/>
  <c r="AR61" i="44"/>
  <c r="AQ61" i="44"/>
  <c r="BC38" i="40" l="1"/>
  <c r="AJ62" i="44"/>
  <c r="BG70" i="44"/>
  <c r="Z62" i="44"/>
  <c r="J82" i="11"/>
  <c r="J37" i="11"/>
  <c r="AK38" i="44"/>
  <c r="AE14" i="44"/>
  <c r="AI30" i="33"/>
  <c r="AK22" i="33"/>
  <c r="AL51" i="24"/>
  <c r="AL48" i="24"/>
  <c r="BC54" i="1"/>
  <c r="BC52" i="1"/>
  <c r="BC48" i="1"/>
  <c r="O52" i="1"/>
  <c r="AI38" i="44"/>
  <c r="AD30" i="33"/>
  <c r="AG22" i="33"/>
  <c r="AI14" i="44"/>
  <c r="AH14" i="44"/>
  <c r="AL52" i="1"/>
  <c r="AL48" i="1"/>
  <c r="AL52" i="24"/>
  <c r="AL49" i="24"/>
  <c r="AM7" i="33"/>
  <c r="AM8" i="33"/>
  <c r="AM9" i="33"/>
  <c r="AM10" i="33"/>
  <c r="AM11" i="33"/>
  <c r="AM13" i="33"/>
  <c r="AM15" i="33"/>
  <c r="AM16" i="33"/>
  <c r="AM17" i="33"/>
  <c r="AM18" i="33"/>
  <c r="AM19" i="33"/>
  <c r="AM21" i="33"/>
  <c r="AM23" i="33"/>
  <c r="AM24" i="33"/>
  <c r="AM25" i="33"/>
  <c r="AM26" i="33"/>
  <c r="AM27" i="33"/>
  <c r="AM29" i="33"/>
  <c r="AM31" i="33"/>
  <c r="AM32" i="33"/>
  <c r="AM33" i="33"/>
  <c r="AM34" i="33"/>
  <c r="AI35" i="33"/>
  <c r="AM35" i="33" s="1"/>
  <c r="AM37" i="33"/>
  <c r="Z46" i="33"/>
  <c r="AA46" i="33"/>
  <c r="AB46" i="33"/>
  <c r="AM7" i="44"/>
  <c r="AM8" i="44"/>
  <c r="AM9" i="44"/>
  <c r="AM10" i="44"/>
  <c r="AM11" i="44"/>
  <c r="AM13" i="44"/>
  <c r="AM15" i="44"/>
  <c r="AM16" i="44"/>
  <c r="AM17" i="44"/>
  <c r="AM18" i="44"/>
  <c r="AM19" i="44"/>
  <c r="AM21" i="44"/>
  <c r="AM22" i="44"/>
  <c r="AM23" i="44"/>
  <c r="AM24" i="44"/>
  <c r="AM25" i="44"/>
  <c r="AM26" i="44"/>
  <c r="AM27" i="44"/>
  <c r="AM29" i="44"/>
  <c r="AM30" i="44"/>
  <c r="AM31" i="44"/>
  <c r="AM32" i="44"/>
  <c r="AM33" i="44"/>
  <c r="AM34" i="44"/>
  <c r="AM35" i="44"/>
  <c r="AM37" i="44"/>
  <c r="AM39" i="44"/>
  <c r="AM40" i="44"/>
  <c r="AM41" i="44"/>
  <c r="AM42" i="44"/>
  <c r="AM43" i="44"/>
  <c r="AM44" i="44"/>
  <c r="AM45" i="44"/>
  <c r="AA46" i="44"/>
  <c r="AB46" i="44"/>
  <c r="AC46" i="44"/>
  <c r="AD46" i="44"/>
  <c r="AE46" i="44"/>
  <c r="AF46" i="44"/>
  <c r="AG46" i="44"/>
  <c r="AH46" i="44"/>
  <c r="AI46" i="44"/>
  <c r="AJ46" i="44"/>
  <c r="AK46" i="44"/>
  <c r="AL50" i="24"/>
  <c r="BC52" i="24"/>
  <c r="BC51" i="24"/>
  <c r="BC50" i="24"/>
  <c r="BC49" i="24"/>
  <c r="BC48" i="24"/>
  <c r="R8" i="1"/>
  <c r="S8" i="1" s="1"/>
  <c r="BC51" i="1"/>
  <c r="BC50" i="1"/>
  <c r="BC49" i="1"/>
  <c r="AL51" i="1"/>
  <c r="AL50" i="1"/>
  <c r="AL49" i="1"/>
  <c r="O54" i="1"/>
  <c r="O49" i="1"/>
  <c r="O48" i="1"/>
  <c r="O50" i="1"/>
  <c r="O51" i="1"/>
  <c r="AC22" i="33" l="1"/>
  <c r="J69" i="11"/>
  <c r="AA37" i="11"/>
  <c r="AH30" i="33"/>
  <c r="AJ30" i="33"/>
  <c r="AB30" i="33"/>
  <c r="AJ22" i="33"/>
  <c r="AD22" i="33"/>
  <c r="AH22" i="33"/>
  <c r="AA22" i="33"/>
  <c r="AI22" i="33"/>
  <c r="AB22" i="33"/>
  <c r="AB30" i="24"/>
  <c r="AF30" i="24"/>
  <c r="AJ30" i="24"/>
  <c r="AD30" i="24"/>
  <c r="AE30" i="24"/>
  <c r="AI30" i="24"/>
  <c r="AG30" i="24"/>
  <c r="AK30" i="24"/>
  <c r="AH30" i="24"/>
  <c r="AA30" i="24"/>
  <c r="AB38" i="24"/>
  <c r="AF38" i="24"/>
  <c r="AJ38" i="24"/>
  <c r="AA38" i="24"/>
  <c r="AG38" i="24"/>
  <c r="AK38" i="24"/>
  <c r="AI38" i="24"/>
  <c r="AD38" i="24"/>
  <c r="AH38" i="24"/>
  <c r="AE38" i="24"/>
  <c r="AB22" i="24"/>
  <c r="AF22" i="24"/>
  <c r="AJ22" i="24"/>
  <c r="AG22" i="24"/>
  <c r="AK22" i="24"/>
  <c r="AD22" i="24"/>
  <c r="AA22" i="24"/>
  <c r="AH22" i="24"/>
  <c r="AE22" i="24"/>
  <c r="AI22" i="24"/>
  <c r="AB14" i="24"/>
  <c r="AF14" i="24"/>
  <c r="AJ14" i="24"/>
  <c r="AH14" i="24"/>
  <c r="AE14" i="24"/>
  <c r="AG14" i="24"/>
  <c r="AK14" i="24"/>
  <c r="AD14" i="24"/>
  <c r="AA14" i="24"/>
  <c r="AI14" i="24"/>
  <c r="AB38" i="44"/>
  <c r="AF38" i="44"/>
  <c r="AG38" i="44"/>
  <c r="AJ38" i="44"/>
  <c r="AD14" i="44"/>
  <c r="AM12" i="44"/>
  <c r="AK14" i="44"/>
  <c r="AD14" i="33"/>
  <c r="AH14" i="33"/>
  <c r="AL54" i="24"/>
  <c r="BC54" i="24"/>
  <c r="BC53" i="24"/>
  <c r="AL54" i="1"/>
  <c r="BC53" i="1"/>
  <c r="O53" i="1"/>
  <c r="AB14" i="44"/>
  <c r="AF14" i="44"/>
  <c r="AJ14" i="44"/>
  <c r="AC38" i="44"/>
  <c r="AH38" i="44"/>
  <c r="AC14" i="44"/>
  <c r="AG14" i="44"/>
  <c r="AD38" i="44"/>
  <c r="AE38" i="44"/>
  <c r="AG30" i="33"/>
  <c r="AK30" i="33"/>
  <c r="AA14" i="33"/>
  <c r="AI14" i="33"/>
  <c r="AB14" i="33"/>
  <c r="AJ14" i="33"/>
  <c r="AG14" i="33"/>
  <c r="AK14" i="33"/>
  <c r="AA14" i="44"/>
  <c r="AL53" i="24"/>
  <c r="AF30" i="33" l="1"/>
  <c r="AF22" i="33"/>
  <c r="AF14" i="33"/>
  <c r="AC14" i="24"/>
  <c r="AC30" i="24"/>
  <c r="AC30" i="33"/>
  <c r="AC38" i="24"/>
  <c r="AC14" i="33"/>
  <c r="AC22" i="24"/>
  <c r="AM20" i="40"/>
  <c r="AM20" i="33"/>
  <c r="AM28" i="40"/>
  <c r="AM20" i="24"/>
  <c r="AM28" i="24"/>
  <c r="AM36" i="40"/>
  <c r="AM36" i="44"/>
  <c r="AA38" i="44"/>
  <c r="AM36" i="24"/>
  <c r="AM28" i="44"/>
  <c r="AM28" i="33"/>
  <c r="AA30" i="33"/>
  <c r="AM20" i="44"/>
  <c r="AM12" i="33"/>
  <c r="AM12" i="24"/>
  <c r="AN10" i="43" l="1"/>
  <c r="AP10" i="43"/>
  <c r="AM10" i="43"/>
  <c r="AO10" i="43"/>
  <c r="AL52" i="43"/>
  <c r="I1" i="24"/>
  <c r="AD75" i="18"/>
  <c r="AC75" i="18"/>
  <c r="AB75" i="18"/>
  <c r="AA75" i="18"/>
  <c r="Z75" i="18"/>
  <c r="Y75" i="18"/>
  <c r="X75" i="18"/>
  <c r="W75" i="18"/>
  <c r="V75" i="18"/>
  <c r="U75" i="18"/>
  <c r="T75" i="18"/>
  <c r="S75" i="18"/>
  <c r="N75" i="18"/>
  <c r="M75" i="18"/>
  <c r="L75" i="18"/>
  <c r="K75" i="18"/>
  <c r="J75" i="18"/>
  <c r="I75" i="18"/>
  <c r="H75" i="18"/>
  <c r="G75" i="18"/>
  <c r="F75" i="18"/>
  <c r="E75" i="18"/>
  <c r="D75" i="18"/>
  <c r="C75" i="18"/>
  <c r="AF67" i="18"/>
  <c r="P67" i="18"/>
  <c r="AF59" i="18"/>
  <c r="P59" i="18"/>
  <c r="AF51" i="18"/>
  <c r="P51" i="18"/>
  <c r="AF43" i="18"/>
  <c r="P43" i="18"/>
  <c r="AF35" i="18"/>
  <c r="P35" i="18"/>
  <c r="AF27" i="18"/>
  <c r="P27" i="18"/>
  <c r="AF19" i="18"/>
  <c r="P19" i="18"/>
  <c r="AF11" i="18"/>
  <c r="P11" i="18"/>
  <c r="AD59" i="36"/>
  <c r="AC59" i="36"/>
  <c r="AB59" i="36"/>
  <c r="AA59" i="36"/>
  <c r="Z59" i="36"/>
  <c r="Y59" i="36"/>
  <c r="X59" i="36"/>
  <c r="W59" i="36"/>
  <c r="V59" i="36"/>
  <c r="U59" i="36"/>
  <c r="T59" i="36"/>
  <c r="S59" i="36"/>
  <c r="Q59" i="36"/>
  <c r="N59" i="36"/>
  <c r="M59" i="36"/>
  <c r="L59" i="36"/>
  <c r="K59" i="36"/>
  <c r="J59" i="36"/>
  <c r="I59" i="36"/>
  <c r="H59" i="36"/>
  <c r="G59" i="36"/>
  <c r="F59" i="36"/>
  <c r="E59" i="36"/>
  <c r="D59" i="36"/>
  <c r="C59" i="36"/>
  <c r="AF27" i="36"/>
  <c r="P27" i="36"/>
  <c r="BC68" i="44"/>
  <c r="BB68" i="44"/>
  <c r="BA68" i="44"/>
  <c r="AZ68" i="44"/>
  <c r="AY68" i="44"/>
  <c r="AX68" i="44"/>
  <c r="AW68" i="44"/>
  <c r="AV68" i="44"/>
  <c r="AU68" i="44"/>
  <c r="AT68" i="44"/>
  <c r="BG68" i="44" s="1"/>
  <c r="AS68" i="44"/>
  <c r="AR68" i="44"/>
  <c r="AQ68" i="44"/>
  <c r="AM68" i="44"/>
  <c r="AL68" i="44"/>
  <c r="AK68" i="44"/>
  <c r="AJ68" i="44"/>
  <c r="AI68" i="44"/>
  <c r="AH68" i="44"/>
  <c r="AG68" i="44"/>
  <c r="AF68" i="44"/>
  <c r="AE68" i="44"/>
  <c r="AD68" i="44"/>
  <c r="AC68" i="44"/>
  <c r="AB68" i="44"/>
  <c r="AA68" i="44"/>
  <c r="Z68" i="44"/>
  <c r="T49" i="45" s="1"/>
  <c r="O68" i="44"/>
  <c r="N68" i="44"/>
  <c r="M68" i="44"/>
  <c r="L68" i="44"/>
  <c r="K68" i="44"/>
  <c r="J68" i="44"/>
  <c r="I68" i="44"/>
  <c r="H68" i="44"/>
  <c r="G68" i="44"/>
  <c r="F68" i="44"/>
  <c r="E68" i="44"/>
  <c r="D68" i="44"/>
  <c r="C68" i="44"/>
  <c r="AE75" i="18" l="1"/>
  <c r="O75" i="18"/>
  <c r="BF68" i="44"/>
  <c r="U36" i="24"/>
  <c r="U35" i="24"/>
  <c r="U28" i="24"/>
  <c r="U27" i="24"/>
  <c r="U20" i="24"/>
  <c r="U19" i="24"/>
  <c r="U12" i="24"/>
  <c r="U11" i="24"/>
  <c r="W49" i="45"/>
  <c r="V49" i="45"/>
  <c r="U49" i="45"/>
  <c r="P75" i="18"/>
  <c r="AF75" i="18"/>
  <c r="BB59" i="44"/>
  <c r="BA59" i="44"/>
  <c r="AZ59" i="44"/>
  <c r="AY59" i="44"/>
  <c r="AX59" i="44"/>
  <c r="AW59" i="44"/>
  <c r="AV59" i="44"/>
  <c r="AU59" i="44"/>
  <c r="AT59" i="44"/>
  <c r="AS59" i="44"/>
  <c r="AR59" i="44"/>
  <c r="AQ59" i="44"/>
  <c r="AK59" i="44"/>
  <c r="AJ59" i="44"/>
  <c r="AI59" i="44"/>
  <c r="AH59" i="44"/>
  <c r="AG59" i="44"/>
  <c r="AF59" i="44"/>
  <c r="AE59" i="44"/>
  <c r="AD59" i="44"/>
  <c r="AC59" i="44"/>
  <c r="AB59" i="44"/>
  <c r="AA59" i="44"/>
  <c r="Z59" i="44"/>
  <c r="N59" i="44"/>
  <c r="M59" i="44"/>
  <c r="L59" i="44"/>
  <c r="K59" i="44"/>
  <c r="J59" i="44"/>
  <c r="I59" i="44"/>
  <c r="H59" i="44"/>
  <c r="G59" i="44"/>
  <c r="F59" i="44"/>
  <c r="E59" i="44"/>
  <c r="D59" i="44"/>
  <c r="C59" i="44"/>
  <c r="BD27" i="44"/>
  <c r="P27" i="44"/>
  <c r="AM59" i="44" l="1"/>
  <c r="BB59" i="40" l="1"/>
  <c r="BA59" i="40"/>
  <c r="AY59" i="40"/>
  <c r="AX59" i="40"/>
  <c r="BB68" i="40"/>
  <c r="BA68" i="40"/>
  <c r="AZ68" i="40"/>
  <c r="AY68" i="40"/>
  <c r="AX68" i="40"/>
  <c r="AW68" i="40"/>
  <c r="AV68" i="40"/>
  <c r="AU68" i="40"/>
  <c r="AT68" i="40"/>
  <c r="AS68" i="40"/>
  <c r="AR68" i="40"/>
  <c r="AQ68" i="40"/>
  <c r="AK68" i="40"/>
  <c r="AJ68" i="40"/>
  <c r="AI68" i="40"/>
  <c r="AH68" i="40"/>
  <c r="AG68" i="40"/>
  <c r="AF68" i="40"/>
  <c r="AE68" i="40"/>
  <c r="AD68" i="40"/>
  <c r="AC68" i="40"/>
  <c r="AB68" i="40"/>
  <c r="AA68" i="40"/>
  <c r="Z68" i="40"/>
  <c r="O68" i="40"/>
  <c r="N68" i="40"/>
  <c r="M68" i="40"/>
  <c r="L68" i="40"/>
  <c r="K68" i="40"/>
  <c r="J68" i="40"/>
  <c r="I68" i="40"/>
  <c r="H68" i="40"/>
  <c r="G68" i="40"/>
  <c r="F68" i="40"/>
  <c r="BF68" i="40" s="1"/>
  <c r="E68" i="40"/>
  <c r="D68" i="40"/>
  <c r="C68" i="40"/>
  <c r="AZ59" i="40"/>
  <c r="AW59" i="40"/>
  <c r="AV59" i="40"/>
  <c r="AU59" i="40"/>
  <c r="AT59" i="40"/>
  <c r="AS59" i="40"/>
  <c r="AR59" i="40"/>
  <c r="AQ59" i="40"/>
  <c r="AK59" i="40"/>
  <c r="AJ59" i="40"/>
  <c r="AI59" i="40"/>
  <c r="AH59" i="40"/>
  <c r="AG59" i="40"/>
  <c r="AF59" i="40"/>
  <c r="AE59" i="40"/>
  <c r="AD59" i="40"/>
  <c r="AC59" i="40"/>
  <c r="AB59" i="40"/>
  <c r="AA59" i="40"/>
  <c r="Z59" i="40"/>
  <c r="N59" i="40"/>
  <c r="M59" i="40"/>
  <c r="L59" i="40"/>
  <c r="K59" i="40"/>
  <c r="J59" i="40"/>
  <c r="I59" i="40"/>
  <c r="H59" i="40"/>
  <c r="G59" i="40"/>
  <c r="F59" i="40"/>
  <c r="E59" i="40"/>
  <c r="D59" i="40"/>
  <c r="C59" i="40"/>
  <c r="BD27" i="40"/>
  <c r="AM27" i="40"/>
  <c r="P27" i="40"/>
  <c r="BD51" i="44"/>
  <c r="AM51" i="44"/>
  <c r="P51" i="44"/>
  <c r="P51" i="40"/>
  <c r="AF51" i="36"/>
  <c r="P51" i="36"/>
  <c r="BD43" i="44"/>
  <c r="P43" i="44"/>
  <c r="BD43" i="40"/>
  <c r="AM43" i="40"/>
  <c r="P43" i="40"/>
  <c r="AF43" i="36"/>
  <c r="P43" i="36"/>
  <c r="BD35" i="44"/>
  <c r="P35" i="44"/>
  <c r="AM35" i="40"/>
  <c r="AF35" i="36"/>
  <c r="P35" i="36"/>
  <c r="BD19" i="44"/>
  <c r="P19" i="44"/>
  <c r="BD19" i="40"/>
  <c r="AM19" i="40"/>
  <c r="P19" i="40"/>
  <c r="AF19" i="36"/>
  <c r="P19" i="36"/>
  <c r="BD11" i="44"/>
  <c r="P11" i="44"/>
  <c r="BD11" i="40"/>
  <c r="AM11" i="40"/>
  <c r="P11" i="40"/>
  <c r="AF11" i="36"/>
  <c r="P11" i="36"/>
  <c r="AY68" i="33"/>
  <c r="AS68" i="33"/>
  <c r="AR68" i="33"/>
  <c r="AQ68" i="33"/>
  <c r="AB68" i="33"/>
  <c r="AA68" i="33"/>
  <c r="Z68" i="33"/>
  <c r="N68" i="33"/>
  <c r="M68" i="33"/>
  <c r="L68" i="33"/>
  <c r="K68" i="33"/>
  <c r="J68" i="33"/>
  <c r="I68" i="33"/>
  <c r="H68" i="33"/>
  <c r="G68" i="33"/>
  <c r="F68" i="33"/>
  <c r="E68" i="33"/>
  <c r="D68" i="33"/>
  <c r="C68" i="33"/>
  <c r="AS59" i="33"/>
  <c r="AR59" i="33"/>
  <c r="AQ59" i="33"/>
  <c r="AB59" i="33"/>
  <c r="AA59" i="33"/>
  <c r="Z59" i="33"/>
  <c r="N59" i="33"/>
  <c r="M59" i="33"/>
  <c r="L59" i="33"/>
  <c r="K59" i="33"/>
  <c r="J59" i="33"/>
  <c r="I59" i="33"/>
  <c r="H59" i="33"/>
  <c r="G59" i="33"/>
  <c r="F59" i="33"/>
  <c r="E59" i="33"/>
  <c r="D59" i="33"/>
  <c r="C59" i="33"/>
  <c r="BB68" i="33"/>
  <c r="BA68" i="33"/>
  <c r="AZ68" i="33"/>
  <c r="AY59" i="33"/>
  <c r="AX68" i="33"/>
  <c r="AK68" i="33"/>
  <c r="AJ59" i="33"/>
  <c r="AI68" i="33"/>
  <c r="AH68" i="33"/>
  <c r="AG68" i="33"/>
  <c r="P51" i="33"/>
  <c r="BD43" i="33"/>
  <c r="AM43" i="33"/>
  <c r="P43" i="33"/>
  <c r="BA35" i="33"/>
  <c r="BA59" i="33" s="1"/>
  <c r="AZ35" i="33"/>
  <c r="P35" i="33"/>
  <c r="BD27" i="33"/>
  <c r="P27" i="33"/>
  <c r="BD19" i="33"/>
  <c r="P19" i="33"/>
  <c r="O68" i="33"/>
  <c r="BD11" i="33"/>
  <c r="P11" i="33"/>
  <c r="BB52" i="1"/>
  <c r="BA52" i="1"/>
  <c r="AZ52" i="1"/>
  <c r="AY52" i="1"/>
  <c r="AX52" i="1"/>
  <c r="AW52" i="1"/>
  <c r="AV52" i="1"/>
  <c r="AU52" i="1"/>
  <c r="AT52" i="1"/>
  <c r="BG52" i="1" s="1"/>
  <c r="AS52" i="1"/>
  <c r="AR52" i="1"/>
  <c r="AQ52" i="1"/>
  <c r="AK52" i="1"/>
  <c r="AJ52" i="1"/>
  <c r="AI52" i="1"/>
  <c r="AH52" i="1"/>
  <c r="AG52" i="1"/>
  <c r="AF52" i="1"/>
  <c r="AE52" i="1"/>
  <c r="AD52" i="1"/>
  <c r="AC52" i="1"/>
  <c r="AB52" i="1"/>
  <c r="AA52" i="1"/>
  <c r="Z52" i="1"/>
  <c r="N52" i="1"/>
  <c r="M52" i="1"/>
  <c r="L52" i="1"/>
  <c r="K52" i="1"/>
  <c r="J52" i="1"/>
  <c r="I52" i="1"/>
  <c r="H52" i="1"/>
  <c r="G52" i="1"/>
  <c r="F52" i="1"/>
  <c r="BF52" i="1" s="1"/>
  <c r="E52" i="1"/>
  <c r="D52" i="1"/>
  <c r="C52" i="1"/>
  <c r="BB43" i="1"/>
  <c r="BA43" i="1"/>
  <c r="AZ43" i="1"/>
  <c r="AY43" i="1"/>
  <c r="AX43" i="1"/>
  <c r="AW43" i="1"/>
  <c r="AV43" i="1"/>
  <c r="AU43" i="1"/>
  <c r="AT43" i="1"/>
  <c r="AS43" i="1"/>
  <c r="AR43" i="1"/>
  <c r="AQ43" i="1"/>
  <c r="AK43" i="1"/>
  <c r="AJ43" i="1"/>
  <c r="AI43" i="1"/>
  <c r="AH43" i="1"/>
  <c r="AG43" i="1"/>
  <c r="AF43" i="1"/>
  <c r="AE43" i="1"/>
  <c r="AD43" i="1"/>
  <c r="AC43" i="1"/>
  <c r="AB43" i="1"/>
  <c r="AA43" i="1"/>
  <c r="Z43" i="1"/>
  <c r="N43" i="1"/>
  <c r="M43" i="1"/>
  <c r="L43" i="1"/>
  <c r="K43" i="1"/>
  <c r="J43" i="1"/>
  <c r="I43" i="1"/>
  <c r="H43" i="1"/>
  <c r="G43" i="1"/>
  <c r="F43" i="1"/>
  <c r="E43" i="1"/>
  <c r="D43" i="1"/>
  <c r="C43" i="1"/>
  <c r="BD35" i="1"/>
  <c r="AM35" i="1"/>
  <c r="P35" i="1"/>
  <c r="BD27" i="1"/>
  <c r="AM27" i="1"/>
  <c r="P27" i="1"/>
  <c r="BD19" i="1"/>
  <c r="AM19" i="1"/>
  <c r="P19" i="1"/>
  <c r="BD11" i="1"/>
  <c r="AM11" i="1"/>
  <c r="P11" i="1"/>
  <c r="BD11" i="24"/>
  <c r="AM11" i="24"/>
  <c r="P11" i="24"/>
  <c r="BD19" i="24"/>
  <c r="AM19" i="24"/>
  <c r="P19" i="24"/>
  <c r="BD27" i="24"/>
  <c r="AM27" i="24"/>
  <c r="P27" i="24"/>
  <c r="BD35" i="24"/>
  <c r="AM35" i="24"/>
  <c r="P35" i="24"/>
  <c r="BB43" i="24"/>
  <c r="BA43" i="24"/>
  <c r="AZ43" i="24"/>
  <c r="AY43" i="24"/>
  <c r="AX43" i="24"/>
  <c r="AW43" i="24"/>
  <c r="AV43" i="24"/>
  <c r="AU43" i="24"/>
  <c r="AT43" i="24"/>
  <c r="AS43" i="24"/>
  <c r="AR43" i="24"/>
  <c r="AQ43" i="24"/>
  <c r="AK43" i="24"/>
  <c r="AJ43" i="24"/>
  <c r="AI43" i="24"/>
  <c r="AH43" i="24"/>
  <c r="AG43" i="24"/>
  <c r="AF43" i="24"/>
  <c r="AE43" i="24"/>
  <c r="AD43" i="24"/>
  <c r="AC43" i="24"/>
  <c r="AB43" i="24"/>
  <c r="AA43" i="24"/>
  <c r="Z43" i="24"/>
  <c r="N43" i="24"/>
  <c r="M43" i="24"/>
  <c r="L43" i="24"/>
  <c r="K43" i="24"/>
  <c r="J43" i="24"/>
  <c r="I43" i="24"/>
  <c r="H43" i="24"/>
  <c r="G43" i="24"/>
  <c r="F43" i="24"/>
  <c r="E43" i="24"/>
  <c r="D43" i="24"/>
  <c r="C43" i="24"/>
  <c r="BB52" i="24"/>
  <c r="BA52" i="24"/>
  <c r="AZ52" i="24"/>
  <c r="AY52" i="24"/>
  <c r="AX52" i="24"/>
  <c r="AW52" i="24"/>
  <c r="AV52" i="24"/>
  <c r="AU52" i="24"/>
  <c r="AT52" i="24"/>
  <c r="BG52" i="24" s="1"/>
  <c r="AS52" i="24"/>
  <c r="AR52" i="24"/>
  <c r="AQ52" i="24"/>
  <c r="AK52" i="24"/>
  <c r="AJ52" i="24"/>
  <c r="AI52" i="24"/>
  <c r="AH52" i="24"/>
  <c r="AG52" i="24"/>
  <c r="AF52" i="24"/>
  <c r="AE52" i="24"/>
  <c r="AD52" i="24"/>
  <c r="AC52" i="24"/>
  <c r="AB52" i="24"/>
  <c r="AA52" i="24"/>
  <c r="Z52" i="24"/>
  <c r="N52" i="24"/>
  <c r="M52" i="24"/>
  <c r="L52" i="24"/>
  <c r="K52" i="24"/>
  <c r="J52" i="24"/>
  <c r="I52" i="24"/>
  <c r="H52" i="24"/>
  <c r="G52" i="24"/>
  <c r="F52" i="24"/>
  <c r="BF52" i="24" s="1"/>
  <c r="E52" i="24"/>
  <c r="D52" i="24"/>
  <c r="C52" i="24"/>
  <c r="BF68" i="33" l="1"/>
  <c r="BG68" i="40"/>
  <c r="U43" i="24"/>
  <c r="AM52" i="1"/>
  <c r="U43" i="1"/>
  <c r="BD52" i="1"/>
  <c r="AF59" i="36"/>
  <c r="V54" i="45"/>
  <c r="T55" i="45"/>
  <c r="BD35" i="33"/>
  <c r="AM68" i="40"/>
  <c r="V48" i="45"/>
  <c r="U54" i="45"/>
  <c r="W55" i="45"/>
  <c r="T54" i="45"/>
  <c r="V55" i="45"/>
  <c r="T47" i="45"/>
  <c r="T48" i="45"/>
  <c r="W54" i="45"/>
  <c r="U55" i="45"/>
  <c r="P68" i="40"/>
  <c r="W48" i="45"/>
  <c r="P59" i="36"/>
  <c r="BD68" i="40"/>
  <c r="U48" i="45"/>
  <c r="P59" i="40"/>
  <c r="BD68" i="44"/>
  <c r="BD59" i="44"/>
  <c r="P68" i="44"/>
  <c r="P59" i="44"/>
  <c r="AK59" i="33"/>
  <c r="AX59" i="33"/>
  <c r="AG59" i="33"/>
  <c r="AJ68" i="33"/>
  <c r="W47" i="45" s="1"/>
  <c r="AH59" i="33"/>
  <c r="BB59" i="33"/>
  <c r="AI59" i="33"/>
  <c r="AZ59" i="33"/>
  <c r="P68" i="33"/>
  <c r="BD52" i="24"/>
  <c r="AM52" i="24"/>
  <c r="O52" i="24"/>
  <c r="P52" i="24"/>
  <c r="BD35" i="40"/>
  <c r="P59" i="33"/>
  <c r="BD43" i="1"/>
  <c r="AM43" i="1"/>
  <c r="P52" i="1"/>
  <c r="P43" i="1"/>
  <c r="P43" i="24"/>
  <c r="AM43" i="24"/>
  <c r="BD43" i="24"/>
  <c r="O3" i="1" l="1"/>
  <c r="R43" i="44"/>
  <c r="T36" i="1" l="1"/>
  <c r="T35" i="1"/>
  <c r="T28" i="1"/>
  <c r="T27" i="1"/>
  <c r="T26" i="1"/>
  <c r="T20" i="1"/>
  <c r="T19" i="1"/>
  <c r="T18" i="1"/>
  <c r="T12" i="1"/>
  <c r="T11" i="1"/>
  <c r="T43" i="1"/>
  <c r="S43" i="44"/>
  <c r="T5" i="36"/>
  <c r="U5" i="36"/>
  <c r="V5" i="36"/>
  <c r="W5" i="36"/>
  <c r="X5" i="36"/>
  <c r="Y5" i="36"/>
  <c r="Z5" i="36"/>
  <c r="AA5" i="36"/>
  <c r="AB5" i="36"/>
  <c r="AC5" i="36"/>
  <c r="AD5" i="36"/>
  <c r="AE5" i="36"/>
  <c r="S5" i="36"/>
  <c r="O5" i="36"/>
  <c r="D5" i="36"/>
  <c r="E5" i="36"/>
  <c r="F5" i="36"/>
  <c r="G5" i="36"/>
  <c r="H5" i="36"/>
  <c r="I5" i="36"/>
  <c r="J5" i="36"/>
  <c r="K5" i="36"/>
  <c r="L5" i="36"/>
  <c r="M5" i="36"/>
  <c r="N5" i="36"/>
  <c r="C5" i="36"/>
  <c r="T5" i="18"/>
  <c r="U5" i="18"/>
  <c r="V5" i="18"/>
  <c r="W5" i="18"/>
  <c r="X5" i="18"/>
  <c r="Y5" i="18"/>
  <c r="Z5" i="18"/>
  <c r="AA5" i="18"/>
  <c r="AB5" i="18"/>
  <c r="AC5" i="18"/>
  <c r="AD5" i="18"/>
  <c r="AE5" i="18"/>
  <c r="S5" i="18"/>
  <c r="D5" i="18"/>
  <c r="E5" i="18"/>
  <c r="F5" i="18"/>
  <c r="G5" i="18"/>
  <c r="H5" i="18"/>
  <c r="I5" i="18"/>
  <c r="J5" i="18"/>
  <c r="K5" i="18"/>
  <c r="L5" i="18"/>
  <c r="M5" i="18"/>
  <c r="N5" i="18"/>
  <c r="O5" i="18"/>
  <c r="C5" i="18"/>
  <c r="O3" i="40"/>
  <c r="N3" i="40"/>
  <c r="M3" i="40"/>
  <c r="L3" i="40"/>
  <c r="K3" i="40"/>
  <c r="J3" i="40"/>
  <c r="I3" i="40"/>
  <c r="G3" i="40"/>
  <c r="F3" i="40"/>
  <c r="E3" i="40"/>
  <c r="D3" i="40"/>
  <c r="C3" i="40"/>
  <c r="O3" i="44"/>
  <c r="N3" i="44"/>
  <c r="M3" i="44"/>
  <c r="L3" i="44"/>
  <c r="K3" i="44"/>
  <c r="J3" i="44"/>
  <c r="I3" i="44"/>
  <c r="H3" i="44"/>
  <c r="G3" i="44"/>
  <c r="F3" i="44"/>
  <c r="E3" i="44"/>
  <c r="D3" i="44"/>
  <c r="C3" i="44"/>
  <c r="O3" i="33"/>
  <c r="N3" i="33"/>
  <c r="M3" i="33"/>
  <c r="L3" i="33"/>
  <c r="K3" i="33"/>
  <c r="J3" i="33"/>
  <c r="I3" i="33"/>
  <c r="H3" i="33"/>
  <c r="G3" i="33"/>
  <c r="F3" i="33"/>
  <c r="E3" i="33"/>
  <c r="D3" i="33"/>
  <c r="C3" i="33"/>
  <c r="D3" i="24"/>
  <c r="E3" i="24"/>
  <c r="F3" i="24"/>
  <c r="G3" i="24"/>
  <c r="H3" i="24"/>
  <c r="I3" i="24"/>
  <c r="J3" i="24"/>
  <c r="K3" i="24"/>
  <c r="L3" i="24"/>
  <c r="M3" i="24"/>
  <c r="N3" i="24"/>
  <c r="O3" i="24"/>
  <c r="C3" i="24"/>
  <c r="T28" i="24" l="1"/>
  <c r="T12" i="24"/>
  <c r="T35" i="24"/>
  <c r="T19" i="24"/>
  <c r="T36" i="24"/>
  <c r="T20" i="24"/>
  <c r="T27" i="24"/>
  <c r="T11" i="24"/>
  <c r="T43" i="24"/>
  <c r="T44" i="33"/>
  <c r="T28" i="33"/>
  <c r="T12" i="33"/>
  <c r="T35" i="33"/>
  <c r="T19" i="33"/>
  <c r="T36" i="33"/>
  <c r="T20" i="33"/>
  <c r="T43" i="33"/>
  <c r="T27" i="33"/>
  <c r="T11" i="33"/>
  <c r="T59" i="33"/>
  <c r="T36" i="44"/>
  <c r="T20" i="44"/>
  <c r="T27" i="44"/>
  <c r="T11" i="44"/>
  <c r="T28" i="44"/>
  <c r="T12" i="44"/>
  <c r="T35" i="44"/>
  <c r="T19" i="44"/>
  <c r="T59" i="44"/>
  <c r="T42" i="40"/>
  <c r="T35" i="40"/>
  <c r="T28" i="40"/>
  <c r="T24" i="40"/>
  <c r="T20" i="40"/>
  <c r="T19" i="40"/>
  <c r="T12" i="40"/>
  <c r="T36" i="40"/>
  <c r="T32" i="40"/>
  <c r="T25" i="40"/>
  <c r="T16" i="40"/>
  <c r="T44" i="40"/>
  <c r="T43" i="40"/>
  <c r="T40" i="40"/>
  <c r="T33" i="40"/>
  <c r="T26" i="40"/>
  <c r="T17" i="40"/>
  <c r="T9" i="40"/>
  <c r="T34" i="40"/>
  <c r="T27" i="40"/>
  <c r="T18" i="40"/>
  <c r="T11" i="40"/>
  <c r="T10" i="40"/>
  <c r="T41" i="40"/>
  <c r="T59" i="40"/>
  <c r="T43" i="44"/>
  <c r="T51" i="33"/>
  <c r="AJ65" i="43" l="1"/>
  <c r="AP37" i="43"/>
  <c r="AP23" i="43"/>
  <c r="AO8" i="43"/>
  <c r="AS64" i="43"/>
  <c r="AS63" i="43"/>
  <c r="AS38" i="43"/>
  <c r="AS37" i="43"/>
  <c r="AS36" i="43"/>
  <c r="AS35" i="43"/>
  <c r="AS24" i="43"/>
  <c r="AS23" i="43"/>
  <c r="AS22" i="43"/>
  <c r="AS21" i="43"/>
  <c r="AS10" i="43"/>
  <c r="AS9" i="43"/>
  <c r="AS8" i="43"/>
  <c r="AS7" i="43"/>
  <c r="AK65" i="43"/>
  <c r="AJ52" i="43"/>
  <c r="AK51" i="43"/>
  <c r="AP36" i="43"/>
  <c r="AP24" i="43"/>
  <c r="AO22" i="43"/>
  <c r="AK25" i="43"/>
  <c r="AS65" i="43" l="1"/>
  <c r="AR65" i="43"/>
  <c r="AR51" i="43"/>
  <c r="AR25" i="43"/>
  <c r="AS11" i="43"/>
  <c r="AJ11" i="43"/>
  <c r="AM9" i="43"/>
  <c r="AJ25" i="43"/>
  <c r="AK50" i="43"/>
  <c r="AK52" i="43"/>
  <c r="AR49" i="43"/>
  <c r="AK11" i="43"/>
  <c r="AK49" i="43"/>
  <c r="AN23" i="43"/>
  <c r="AR11" i="43"/>
  <c r="AS25" i="43"/>
  <c r="AS50" i="43"/>
  <c r="AR52" i="43"/>
  <c r="AN8" i="43"/>
  <c r="AO9" i="43"/>
  <c r="AN22" i="43"/>
  <c r="AN24" i="43"/>
  <c r="AN36" i="43"/>
  <c r="AS51" i="43"/>
  <c r="AS52" i="43"/>
  <c r="AP8" i="43"/>
  <c r="AP9" i="43"/>
  <c r="AP22" i="43"/>
  <c r="AO23" i="43"/>
  <c r="AM23" i="43"/>
  <c r="AS49" i="43"/>
  <c r="AS39" i="43"/>
  <c r="AJ50" i="43"/>
  <c r="AO37" i="43"/>
  <c r="AN37" i="43"/>
  <c r="AM37" i="43"/>
  <c r="AM38" i="43"/>
  <c r="AR50" i="43"/>
  <c r="AN38" i="43"/>
  <c r="AM8" i="43"/>
  <c r="AN9" i="43"/>
  <c r="AM22" i="43"/>
  <c r="AM24" i="43"/>
  <c r="AO24" i="43"/>
  <c r="AJ49" i="43"/>
  <c r="AJ39" i="43"/>
  <c r="AM36" i="43"/>
  <c r="AL50" i="43"/>
  <c r="AO36" i="43"/>
  <c r="AO50" i="43" s="1"/>
  <c r="AJ51" i="43"/>
  <c r="AO38" i="43"/>
  <c r="AR39" i="43"/>
  <c r="AP38" i="43"/>
  <c r="AK39" i="43"/>
  <c r="AC105" i="11"/>
  <c r="AB105" i="11"/>
  <c r="AC104" i="11"/>
  <c r="AB104" i="11"/>
  <c r="AC103" i="11"/>
  <c r="AB103" i="11"/>
  <c r="AC102" i="11"/>
  <c r="AB102" i="11"/>
  <c r="AC101" i="11"/>
  <c r="AB101" i="11"/>
  <c r="AC100" i="11"/>
  <c r="AB100" i="11"/>
  <c r="AC99" i="11"/>
  <c r="AB99" i="11"/>
  <c r="AC98" i="11"/>
  <c r="AB98" i="11"/>
  <c r="V105" i="11"/>
  <c r="W103" i="11"/>
  <c r="X101" i="11"/>
  <c r="W101" i="11"/>
  <c r="X104" i="11"/>
  <c r="V103" i="11"/>
  <c r="X102" i="11"/>
  <c r="V101" i="11"/>
  <c r="X100" i="11"/>
  <c r="X98" i="11"/>
  <c r="AF105" i="11" l="1"/>
  <c r="AF104" i="11"/>
  <c r="AF103" i="11"/>
  <c r="AD98" i="11"/>
  <c r="AF99" i="11"/>
  <c r="AE102" i="11"/>
  <c r="AE105" i="11"/>
  <c r="AE104" i="11"/>
  <c r="AD104" i="11"/>
  <c r="AG104" i="11"/>
  <c r="AG100" i="11"/>
  <c r="AE99" i="11"/>
  <c r="AE101" i="11"/>
  <c r="AE103" i="11"/>
  <c r="AA106" i="11"/>
  <c r="AD100" i="11"/>
  <c r="AG102" i="11"/>
  <c r="AD102" i="11"/>
  <c r="AK53" i="43"/>
  <c r="AF101" i="11"/>
  <c r="AO51" i="43"/>
  <c r="AO63" i="43" s="1"/>
  <c r="AR53" i="43"/>
  <c r="AS53" i="43"/>
  <c r="AJ53" i="43"/>
  <c r="AM50" i="43"/>
  <c r="AP50" i="43"/>
  <c r="AN50" i="43"/>
  <c r="AB106" i="11"/>
  <c r="AF102" i="11"/>
  <c r="AC106" i="11"/>
  <c r="AE100" i="11"/>
  <c r="X105" i="11"/>
  <c r="T106" i="11"/>
  <c r="W105" i="11"/>
  <c r="X103" i="11"/>
  <c r="S106" i="11"/>
  <c r="X99" i="11"/>
  <c r="Y99" i="11"/>
  <c r="V99" i="11"/>
  <c r="Y98" i="11"/>
  <c r="Y100" i="11"/>
  <c r="Y102" i="11"/>
  <c r="AG99" i="11"/>
  <c r="V100" i="11"/>
  <c r="W98" i="11"/>
  <c r="AF98" i="11"/>
  <c r="AD99" i="11"/>
  <c r="W100" i="11"/>
  <c r="AF100" i="11"/>
  <c r="Y101" i="11"/>
  <c r="AD101" i="11"/>
  <c r="W102" i="11"/>
  <c r="Y103" i="11"/>
  <c r="AD103" i="11"/>
  <c r="W104" i="11"/>
  <c r="Y105" i="11"/>
  <c r="AD105" i="11"/>
  <c r="W99" i="11"/>
  <c r="Y104" i="11"/>
  <c r="U106" i="11"/>
  <c r="V98" i="11"/>
  <c r="AE98" i="11"/>
  <c r="AG101" i="11"/>
  <c r="V102" i="11"/>
  <c r="AG103" i="11"/>
  <c r="V104" i="11"/>
  <c r="AG105" i="11"/>
  <c r="AG98" i="11"/>
  <c r="AD106" i="11" l="1"/>
  <c r="AE106" i="11"/>
  <c r="AG106" i="11"/>
  <c r="AF106" i="11"/>
  <c r="X106" i="11"/>
  <c r="Y106" i="11"/>
  <c r="W106" i="11"/>
  <c r="V106" i="11"/>
  <c r="I49" i="1" l="1"/>
  <c r="J49" i="1"/>
  <c r="I50" i="1"/>
  <c r="J50" i="1"/>
  <c r="I51" i="1"/>
  <c r="J51" i="1"/>
  <c r="I53" i="1"/>
  <c r="J53" i="1"/>
  <c r="I54" i="1"/>
  <c r="J54" i="1"/>
  <c r="O77" i="40" l="1"/>
  <c r="O78" i="40"/>
  <c r="O76" i="40"/>
  <c r="L44" i="1" l="1"/>
  <c r="M44" i="1" l="1"/>
  <c r="N44" i="1"/>
  <c r="BC66" i="44" l="1"/>
  <c r="C60" i="36" l="1"/>
  <c r="D61" i="36"/>
  <c r="E61" i="36"/>
  <c r="F61" i="36"/>
  <c r="G61" i="36"/>
  <c r="H61" i="36"/>
  <c r="I61" i="36"/>
  <c r="J61" i="36"/>
  <c r="K61" i="36"/>
  <c r="L61" i="36"/>
  <c r="M61" i="36"/>
  <c r="N61" i="36"/>
  <c r="C61" i="36"/>
  <c r="K15" i="18" l="1"/>
  <c r="AB15" i="18"/>
  <c r="AA15" i="18"/>
  <c r="J60" i="36" l="1"/>
  <c r="AT37" i="43" l="1"/>
  <c r="AT23" i="43"/>
  <c r="AT9" i="43"/>
  <c r="AT38" i="43"/>
  <c r="AT24" i="43"/>
  <c r="AT10" i="43"/>
  <c r="AV37" i="43" l="1"/>
  <c r="AW37" i="43"/>
  <c r="AU37" i="43"/>
  <c r="AX37" i="43"/>
  <c r="AV23" i="43"/>
  <c r="AW23" i="43"/>
  <c r="AX23" i="43"/>
  <c r="AU23" i="43"/>
  <c r="AW9" i="43"/>
  <c r="AV9" i="43"/>
  <c r="AX9" i="43"/>
  <c r="AU9" i="43"/>
  <c r="AW38" i="43"/>
  <c r="AV38" i="43"/>
  <c r="AX38" i="43"/>
  <c r="AU38" i="43"/>
  <c r="AU24" i="43"/>
  <c r="AW24" i="43"/>
  <c r="AX24" i="43"/>
  <c r="AV24" i="43"/>
  <c r="AW10" i="43"/>
  <c r="AU10" i="43"/>
  <c r="AV10" i="43"/>
  <c r="AX10" i="43"/>
  <c r="AM64" i="43" l="1"/>
  <c r="AN64" i="43"/>
  <c r="AP64" i="43"/>
  <c r="AL51" i="43"/>
  <c r="AP63" i="43"/>
  <c r="AM63" i="43"/>
  <c r="AN63" i="43"/>
  <c r="AL65" i="43"/>
  <c r="AW51" i="43"/>
  <c r="AW63" i="43" s="1"/>
  <c r="AW52" i="43"/>
  <c r="AQ56" i="44"/>
  <c r="AR56" i="44"/>
  <c r="AS56" i="44"/>
  <c r="AT56" i="44"/>
  <c r="AU56" i="44"/>
  <c r="AV56" i="44"/>
  <c r="AW56" i="44"/>
  <c r="AX56" i="44"/>
  <c r="AY56" i="44"/>
  <c r="AZ56" i="44"/>
  <c r="BA56" i="44"/>
  <c r="BB56" i="44"/>
  <c r="AQ57" i="44"/>
  <c r="AR57" i="44"/>
  <c r="AS57" i="44"/>
  <c r="AT57" i="44"/>
  <c r="AU57" i="44"/>
  <c r="AV57" i="44"/>
  <c r="AW57" i="44"/>
  <c r="AX57" i="44"/>
  <c r="AY57" i="44"/>
  <c r="AZ57" i="44"/>
  <c r="BA57" i="44"/>
  <c r="BB57" i="44"/>
  <c r="AQ58" i="44"/>
  <c r="AR58" i="44"/>
  <c r="AS58" i="44"/>
  <c r="AT58" i="44"/>
  <c r="AU58" i="44"/>
  <c r="AV58" i="44"/>
  <c r="AW58" i="44"/>
  <c r="AX58" i="44"/>
  <c r="AY58" i="44"/>
  <c r="AZ58" i="44"/>
  <c r="BA58" i="44"/>
  <c r="BB58" i="44"/>
  <c r="AQ60" i="44"/>
  <c r="AR60" i="44"/>
  <c r="AS60" i="44"/>
  <c r="AT60" i="44"/>
  <c r="AU60" i="44"/>
  <c r="AV60" i="44"/>
  <c r="AW60" i="44"/>
  <c r="AR55" i="44"/>
  <c r="AS55" i="44"/>
  <c r="AT55" i="44"/>
  <c r="AU55" i="44"/>
  <c r="AV55" i="44"/>
  <c r="AW55" i="44"/>
  <c r="AX55" i="44"/>
  <c r="AY55" i="44"/>
  <c r="AZ55" i="44"/>
  <c r="BA55" i="44"/>
  <c r="BB55" i="44"/>
  <c r="AQ55" i="44"/>
  <c r="Z56" i="44"/>
  <c r="AA56" i="44"/>
  <c r="AB56" i="44"/>
  <c r="AC56" i="44"/>
  <c r="AD56" i="44"/>
  <c r="AE56" i="44"/>
  <c r="AF56" i="44"/>
  <c r="AG56" i="44"/>
  <c r="AH56" i="44"/>
  <c r="AI56" i="44"/>
  <c r="AJ56" i="44"/>
  <c r="AK56" i="44"/>
  <c r="Z57" i="44"/>
  <c r="AA57" i="44"/>
  <c r="AB57" i="44"/>
  <c r="AC57" i="44"/>
  <c r="AD57" i="44"/>
  <c r="AE57" i="44"/>
  <c r="AF57" i="44"/>
  <c r="AG57" i="44"/>
  <c r="AH57" i="44"/>
  <c r="AI57" i="44"/>
  <c r="AJ57" i="44"/>
  <c r="AK57" i="44"/>
  <c r="Z58" i="44"/>
  <c r="AA58" i="44"/>
  <c r="AB58" i="44"/>
  <c r="AC58" i="44"/>
  <c r="AD58" i="44"/>
  <c r="AE58" i="44"/>
  <c r="AF58" i="44"/>
  <c r="AG58" i="44"/>
  <c r="AH58" i="44"/>
  <c r="AI58" i="44"/>
  <c r="AJ58" i="44"/>
  <c r="AK58" i="44"/>
  <c r="AA55" i="44"/>
  <c r="AB55" i="44"/>
  <c r="AC55" i="44"/>
  <c r="AD55" i="44"/>
  <c r="AE55" i="44"/>
  <c r="AF55" i="44"/>
  <c r="AG55" i="44"/>
  <c r="AH55" i="44"/>
  <c r="AI55" i="44"/>
  <c r="AJ55" i="44"/>
  <c r="AK55" i="44"/>
  <c r="Z55" i="44"/>
  <c r="M55" i="44"/>
  <c r="N55" i="44"/>
  <c r="AP65" i="43" l="1"/>
  <c r="AM65" i="43"/>
  <c r="AN65" i="43"/>
  <c r="AN51" i="43"/>
  <c r="AM51" i="43"/>
  <c r="AP51" i="43"/>
  <c r="AZ60" i="44"/>
  <c r="BA60" i="44"/>
  <c r="AX60" i="44"/>
  <c r="AY60" i="44"/>
  <c r="BB60" i="44"/>
  <c r="P31" i="44"/>
  <c r="BD31" i="44"/>
  <c r="P32" i="44"/>
  <c r="BD32" i="44"/>
  <c r="P33" i="44"/>
  <c r="BD33" i="44"/>
  <c r="R34" i="44"/>
  <c r="S34" i="44" s="1"/>
  <c r="P34" i="44"/>
  <c r="BD34" i="44"/>
  <c r="P36" i="44"/>
  <c r="BD36" i="44"/>
  <c r="P37" i="44"/>
  <c r="BD37" i="44"/>
  <c r="Z38" i="44"/>
  <c r="AQ38" i="44"/>
  <c r="AR38" i="44"/>
  <c r="AS38" i="44"/>
  <c r="AT38" i="44"/>
  <c r="AU38" i="44"/>
  <c r="AV38" i="44"/>
  <c r="AW38" i="44"/>
  <c r="AX38" i="44"/>
  <c r="AY38" i="44"/>
  <c r="AZ38" i="44"/>
  <c r="BA38" i="44"/>
  <c r="BB38" i="44"/>
  <c r="P39" i="44"/>
  <c r="BD39" i="44"/>
  <c r="P40" i="44"/>
  <c r="BD40" i="44"/>
  <c r="P41" i="44"/>
  <c r="BD41" i="44"/>
  <c r="R42" i="44"/>
  <c r="S42" i="44" s="1"/>
  <c r="P42" i="44"/>
  <c r="BD42" i="44"/>
  <c r="P44" i="44"/>
  <c r="BD44" i="44"/>
  <c r="P45" i="44"/>
  <c r="BD45" i="44"/>
  <c r="Z46" i="44"/>
  <c r="AQ46" i="44"/>
  <c r="AR46" i="44"/>
  <c r="AS46" i="44"/>
  <c r="AT46" i="44"/>
  <c r="AU46" i="44"/>
  <c r="AV46" i="44"/>
  <c r="AW46" i="44"/>
  <c r="AX46" i="44"/>
  <c r="AY46" i="44"/>
  <c r="AZ46" i="44"/>
  <c r="BA46" i="44"/>
  <c r="BB46" i="44"/>
  <c r="P47" i="44"/>
  <c r="AM47" i="44"/>
  <c r="BD47" i="44"/>
  <c r="P48" i="44"/>
  <c r="AM48" i="44"/>
  <c r="BD48" i="44"/>
  <c r="P49" i="44"/>
  <c r="AM49" i="44"/>
  <c r="BD49" i="44"/>
  <c r="P50" i="44"/>
  <c r="AM50" i="44"/>
  <c r="BD50" i="44"/>
  <c r="P52" i="44"/>
  <c r="AM52" i="44"/>
  <c r="BD52" i="44"/>
  <c r="P53" i="44"/>
  <c r="AM53" i="44"/>
  <c r="BD53" i="44"/>
  <c r="C54" i="44"/>
  <c r="D54" i="44"/>
  <c r="E54" i="44"/>
  <c r="F54" i="44"/>
  <c r="G54" i="44"/>
  <c r="H54" i="44"/>
  <c r="I54" i="44"/>
  <c r="J54" i="44"/>
  <c r="K54" i="44"/>
  <c r="L54" i="44"/>
  <c r="M54" i="44"/>
  <c r="N54" i="44"/>
  <c r="Z54" i="44"/>
  <c r="AA54" i="44"/>
  <c r="AB54" i="44"/>
  <c r="AC54" i="44"/>
  <c r="AD54" i="44"/>
  <c r="AE54" i="44"/>
  <c r="AF54" i="44"/>
  <c r="AG54" i="44"/>
  <c r="AH54" i="44"/>
  <c r="AI54" i="44"/>
  <c r="AJ54" i="44"/>
  <c r="AK54" i="44"/>
  <c r="C55" i="44"/>
  <c r="D55" i="44"/>
  <c r="E55" i="44"/>
  <c r="F55" i="44"/>
  <c r="G55" i="44"/>
  <c r="H55" i="44"/>
  <c r="I55" i="44"/>
  <c r="J55" i="44"/>
  <c r="K55" i="44"/>
  <c r="L55" i="44"/>
  <c r="C56" i="44"/>
  <c r="D56" i="44"/>
  <c r="E56" i="44"/>
  <c r="F56" i="44"/>
  <c r="G56" i="44"/>
  <c r="H56" i="44"/>
  <c r="I56" i="44"/>
  <c r="J56" i="44"/>
  <c r="K56" i="44"/>
  <c r="L56" i="44"/>
  <c r="M56" i="44"/>
  <c r="N56" i="44"/>
  <c r="C57" i="44"/>
  <c r="D57" i="44"/>
  <c r="E57" i="44"/>
  <c r="F57" i="44"/>
  <c r="G57" i="44"/>
  <c r="H57" i="44"/>
  <c r="I57" i="44"/>
  <c r="J57" i="44"/>
  <c r="K57" i="44"/>
  <c r="L57" i="44"/>
  <c r="M57" i="44"/>
  <c r="N57" i="44"/>
  <c r="C58" i="44"/>
  <c r="D58" i="44"/>
  <c r="E58" i="44"/>
  <c r="F58" i="44"/>
  <c r="G58" i="44"/>
  <c r="H58" i="44"/>
  <c r="I58" i="44"/>
  <c r="J58" i="44"/>
  <c r="K58" i="44"/>
  <c r="L58" i="44"/>
  <c r="M58" i="44"/>
  <c r="N58" i="44"/>
  <c r="C60" i="44"/>
  <c r="D60" i="44"/>
  <c r="E60" i="44"/>
  <c r="F60" i="44"/>
  <c r="AC73" i="44" s="1"/>
  <c r="G60" i="44"/>
  <c r="H60" i="44"/>
  <c r="I60" i="44"/>
  <c r="J60" i="44"/>
  <c r="K60" i="44"/>
  <c r="L60" i="44"/>
  <c r="M60" i="44"/>
  <c r="N60" i="44"/>
  <c r="C61" i="44"/>
  <c r="D61" i="44"/>
  <c r="E61" i="44"/>
  <c r="F61" i="44"/>
  <c r="G61" i="44"/>
  <c r="H61" i="44"/>
  <c r="I61" i="44"/>
  <c r="J61" i="44"/>
  <c r="K61" i="44"/>
  <c r="L61" i="44"/>
  <c r="M61" i="44"/>
  <c r="N61" i="44"/>
  <c r="AM46" i="44" l="1"/>
  <c r="AM38" i="44"/>
  <c r="AJ73" i="44"/>
  <c r="R44" i="44"/>
  <c r="S44" i="44" s="1"/>
  <c r="R41" i="44"/>
  <c r="S41" i="44" s="1"/>
  <c r="R33" i="44"/>
  <c r="S33" i="44" s="1"/>
  <c r="AM54" i="44"/>
  <c r="BD54" i="44"/>
  <c r="P54" i="44"/>
  <c r="BD46" i="44"/>
  <c r="P46" i="44"/>
  <c r="R40" i="44"/>
  <c r="S40" i="44" s="1"/>
  <c r="BD38" i="44"/>
  <c r="P38" i="44"/>
  <c r="R32" i="44"/>
  <c r="S32" i="44" s="1"/>
  <c r="V27" i="44" l="1"/>
  <c r="V11" i="44"/>
  <c r="V28" i="44"/>
  <c r="V12" i="44"/>
  <c r="V35" i="44"/>
  <c r="V19" i="44"/>
  <c r="V36" i="44"/>
  <c r="V20" i="44"/>
  <c r="R59" i="44"/>
  <c r="S59" i="44" s="1"/>
  <c r="V59" i="44"/>
  <c r="V60" i="44"/>
  <c r="T60" i="44"/>
  <c r="R60" i="44"/>
  <c r="S60" i="44" s="1"/>
  <c r="AK70" i="44"/>
  <c r="AJ70" i="44"/>
  <c r="AI70" i="44"/>
  <c r="AH70" i="44"/>
  <c r="AG70" i="44"/>
  <c r="AF70" i="44"/>
  <c r="AE70" i="44"/>
  <c r="AD70" i="44"/>
  <c r="AC70" i="44"/>
  <c r="AB70" i="44"/>
  <c r="AA70" i="44"/>
  <c r="Z70" i="44"/>
  <c r="N70" i="44"/>
  <c r="M70" i="44"/>
  <c r="L70" i="44"/>
  <c r="K70" i="44"/>
  <c r="J70" i="44"/>
  <c r="I70" i="44"/>
  <c r="H70" i="44"/>
  <c r="G70" i="44"/>
  <c r="F70" i="44"/>
  <c r="BF70" i="44" s="1"/>
  <c r="E70" i="44"/>
  <c r="D70" i="44"/>
  <c r="C70" i="44"/>
  <c r="AS69" i="44"/>
  <c r="AS71" i="44" s="1"/>
  <c r="AR69" i="44"/>
  <c r="AR71" i="44" s="1"/>
  <c r="AQ69" i="44"/>
  <c r="AB69" i="44"/>
  <c r="AA69" i="44"/>
  <c r="Z69" i="44"/>
  <c r="N69" i="44"/>
  <c r="M69" i="44"/>
  <c r="L69" i="44"/>
  <c r="K69" i="44"/>
  <c r="J69" i="44"/>
  <c r="I69" i="44"/>
  <c r="H69" i="44"/>
  <c r="G69" i="44"/>
  <c r="F69" i="44"/>
  <c r="E69" i="44"/>
  <c r="D69" i="44"/>
  <c r="C69" i="44"/>
  <c r="BB67" i="44"/>
  <c r="BA67" i="44"/>
  <c r="AZ67" i="44"/>
  <c r="AY67" i="44"/>
  <c r="AX67" i="44"/>
  <c r="AW67" i="44"/>
  <c r="AV67" i="44"/>
  <c r="AU67" i="44"/>
  <c r="AT67" i="44"/>
  <c r="AS67" i="44"/>
  <c r="AR67" i="44"/>
  <c r="AQ67" i="44"/>
  <c r="AK67" i="44"/>
  <c r="AJ67" i="44"/>
  <c r="AI67" i="44"/>
  <c r="AH67" i="44"/>
  <c r="AG67" i="44"/>
  <c r="AF67" i="44"/>
  <c r="AE67" i="44"/>
  <c r="AD67" i="44"/>
  <c r="AC67" i="44"/>
  <c r="AB67" i="44"/>
  <c r="AA67" i="44"/>
  <c r="Z67" i="44"/>
  <c r="N67" i="44"/>
  <c r="M67" i="44"/>
  <c r="L67" i="44"/>
  <c r="K67" i="44"/>
  <c r="J67" i="44"/>
  <c r="I67" i="44"/>
  <c r="H67" i="44"/>
  <c r="G67" i="44"/>
  <c r="F67" i="44"/>
  <c r="E67" i="44"/>
  <c r="D67" i="44"/>
  <c r="C67" i="44"/>
  <c r="BB66" i="44"/>
  <c r="BA66" i="44"/>
  <c r="AZ66" i="44"/>
  <c r="AY66" i="44"/>
  <c r="AX66" i="44"/>
  <c r="AW66" i="44"/>
  <c r="AV66" i="44"/>
  <c r="AU66" i="44"/>
  <c r="AT66" i="44"/>
  <c r="AS66" i="44"/>
  <c r="AR66" i="44"/>
  <c r="AQ66" i="44"/>
  <c r="AK66" i="44"/>
  <c r="AJ66" i="44"/>
  <c r="AI66" i="44"/>
  <c r="AH66" i="44"/>
  <c r="AG66" i="44"/>
  <c r="AF66" i="44"/>
  <c r="AE66" i="44"/>
  <c r="AD66" i="44"/>
  <c r="AC66" i="44"/>
  <c r="AB66" i="44"/>
  <c r="AA66" i="44"/>
  <c r="Z66" i="44"/>
  <c r="N66" i="44"/>
  <c r="M66" i="44"/>
  <c r="L66" i="44"/>
  <c r="K66" i="44"/>
  <c r="J66" i="44"/>
  <c r="I66" i="44"/>
  <c r="H66" i="44"/>
  <c r="G66" i="44"/>
  <c r="F66" i="44"/>
  <c r="E66" i="44"/>
  <c r="D66" i="44"/>
  <c r="C66" i="44"/>
  <c r="BB65" i="44"/>
  <c r="BA65" i="44"/>
  <c r="AZ65" i="44"/>
  <c r="AY65" i="44"/>
  <c r="AX65" i="44"/>
  <c r="AW65" i="44"/>
  <c r="AV65" i="44"/>
  <c r="AU65" i="44"/>
  <c r="AT65" i="44"/>
  <c r="AS65" i="44"/>
  <c r="AR65" i="44"/>
  <c r="AQ65" i="44"/>
  <c r="AK65" i="44"/>
  <c r="AJ65" i="44"/>
  <c r="AI65" i="44"/>
  <c r="AH65" i="44"/>
  <c r="AG65" i="44"/>
  <c r="AF65" i="44"/>
  <c r="AE65" i="44"/>
  <c r="AD65" i="44"/>
  <c r="AC65" i="44"/>
  <c r="AB65" i="44"/>
  <c r="AA65" i="44"/>
  <c r="Z65" i="44"/>
  <c r="N65" i="44"/>
  <c r="M65" i="44"/>
  <c r="L65" i="44"/>
  <c r="K65" i="44"/>
  <c r="J65" i="44"/>
  <c r="I65" i="44"/>
  <c r="H65" i="44"/>
  <c r="G65" i="44"/>
  <c r="F65" i="44"/>
  <c r="E65" i="44"/>
  <c r="D65" i="44"/>
  <c r="C65" i="44"/>
  <c r="BB64" i="44"/>
  <c r="BA64" i="44"/>
  <c r="AZ64" i="44"/>
  <c r="AY64" i="44"/>
  <c r="AX64" i="44"/>
  <c r="AW64" i="44"/>
  <c r="AV64" i="44"/>
  <c r="AU64" i="44"/>
  <c r="AT64" i="44"/>
  <c r="AS64" i="44"/>
  <c r="AR64" i="44"/>
  <c r="AQ64" i="44"/>
  <c r="AK64" i="44"/>
  <c r="AJ64" i="44"/>
  <c r="AI64" i="44"/>
  <c r="AH64" i="44"/>
  <c r="AG64" i="44"/>
  <c r="AF64" i="44"/>
  <c r="AE64" i="44"/>
  <c r="AD64" i="44"/>
  <c r="AC64" i="44"/>
  <c r="AB64" i="44"/>
  <c r="AA64" i="44"/>
  <c r="Z64" i="44"/>
  <c r="N64" i="44"/>
  <c r="M64" i="44"/>
  <c r="L64" i="44"/>
  <c r="K64" i="44"/>
  <c r="J64" i="44"/>
  <c r="I64" i="44"/>
  <c r="H64" i="44"/>
  <c r="G64" i="44"/>
  <c r="F64" i="44"/>
  <c r="E64" i="44"/>
  <c r="D64" i="44"/>
  <c r="C64" i="44"/>
  <c r="M62" i="44"/>
  <c r="I62" i="44"/>
  <c r="H62" i="44"/>
  <c r="AB73" i="44"/>
  <c r="D62" i="44"/>
  <c r="Z73" i="44"/>
  <c r="N30" i="44"/>
  <c r="M30" i="44"/>
  <c r="L30" i="44"/>
  <c r="K30" i="44"/>
  <c r="J30" i="44"/>
  <c r="I30" i="44"/>
  <c r="H30" i="44"/>
  <c r="G30" i="44"/>
  <c r="F30" i="44"/>
  <c r="E30" i="44"/>
  <c r="D30" i="44"/>
  <c r="C30" i="44"/>
  <c r="BD29" i="44"/>
  <c r="P29" i="44"/>
  <c r="P28" i="44"/>
  <c r="BD26" i="44"/>
  <c r="P26" i="44"/>
  <c r="BD25" i="44"/>
  <c r="P25" i="44"/>
  <c r="BD24" i="44"/>
  <c r="P24" i="44"/>
  <c r="BD23" i="44"/>
  <c r="P23" i="44"/>
  <c r="N22" i="44"/>
  <c r="M22" i="44"/>
  <c r="L22" i="44"/>
  <c r="K22" i="44"/>
  <c r="J22" i="44"/>
  <c r="I22" i="44"/>
  <c r="H22" i="44"/>
  <c r="G22" i="44"/>
  <c r="F22" i="44"/>
  <c r="E22" i="44"/>
  <c r="D22" i="44"/>
  <c r="C22" i="44"/>
  <c r="BD21" i="44"/>
  <c r="P21" i="44"/>
  <c r="P20" i="44"/>
  <c r="BD18" i="44"/>
  <c r="P18" i="44"/>
  <c r="BD17" i="44"/>
  <c r="P17" i="44"/>
  <c r="BD16" i="44"/>
  <c r="P16" i="44"/>
  <c r="BD15" i="44"/>
  <c r="P15" i="44"/>
  <c r="Z14" i="44"/>
  <c r="N14" i="44"/>
  <c r="M14" i="44"/>
  <c r="L14" i="44"/>
  <c r="K14" i="44"/>
  <c r="J14" i="44"/>
  <c r="I14" i="44"/>
  <c r="H14" i="44"/>
  <c r="G14" i="44"/>
  <c r="F14" i="44"/>
  <c r="E14" i="44"/>
  <c r="D14" i="44"/>
  <c r="C14" i="44"/>
  <c r="BD13" i="44"/>
  <c r="P13" i="44"/>
  <c r="P12" i="44"/>
  <c r="BD10" i="44"/>
  <c r="P10" i="44"/>
  <c r="BD9" i="44"/>
  <c r="P9" i="44"/>
  <c r="BD8" i="44"/>
  <c r="P8" i="44"/>
  <c r="BD7" i="44"/>
  <c r="P7" i="44"/>
  <c r="A4" i="44"/>
  <c r="I1" i="44"/>
  <c r="Q49" i="45" l="1"/>
  <c r="BF69" i="44"/>
  <c r="E71" i="44"/>
  <c r="I71" i="44"/>
  <c r="M71" i="44"/>
  <c r="AB71" i="44"/>
  <c r="U36" i="44"/>
  <c r="U35" i="44"/>
  <c r="U28" i="44"/>
  <c r="U27" i="44"/>
  <c r="U20" i="44"/>
  <c r="U19" i="44"/>
  <c r="U12" i="44"/>
  <c r="U11" i="44"/>
  <c r="U60" i="44"/>
  <c r="U59" i="44"/>
  <c r="AQ71" i="44"/>
  <c r="J30" i="45"/>
  <c r="X49" i="45"/>
  <c r="Z71" i="44"/>
  <c r="AA71" i="44"/>
  <c r="AM14" i="44"/>
  <c r="R49" i="45"/>
  <c r="U43" i="44"/>
  <c r="AM70" i="44"/>
  <c r="P49" i="45"/>
  <c r="S49" i="45"/>
  <c r="T44" i="44"/>
  <c r="T34" i="44"/>
  <c r="T42" i="44"/>
  <c r="T33" i="44"/>
  <c r="T41" i="44"/>
  <c r="T32" i="44"/>
  <c r="T45" i="44"/>
  <c r="T40" i="44"/>
  <c r="T37" i="44"/>
  <c r="T39" i="44"/>
  <c r="T31" i="44"/>
  <c r="U44" i="44"/>
  <c r="U41" i="44"/>
  <c r="U34" i="44"/>
  <c r="U42" i="44"/>
  <c r="U33" i="44"/>
  <c r="U40" i="44"/>
  <c r="U31" i="44"/>
  <c r="U32" i="44"/>
  <c r="U45" i="44"/>
  <c r="U37" i="44"/>
  <c r="U39" i="44"/>
  <c r="T21" i="44"/>
  <c r="U15" i="44"/>
  <c r="T26" i="44"/>
  <c r="BD55" i="44"/>
  <c r="U16" i="44"/>
  <c r="T18" i="44"/>
  <c r="U17" i="44"/>
  <c r="U13" i="44"/>
  <c r="U24" i="44"/>
  <c r="U8" i="44"/>
  <c r="AL66" i="44"/>
  <c r="AL70" i="44"/>
  <c r="U23" i="44"/>
  <c r="U29" i="44"/>
  <c r="D71" i="44"/>
  <c r="H71" i="44"/>
  <c r="L71" i="44"/>
  <c r="R25" i="44"/>
  <c r="S25" i="44" s="1"/>
  <c r="R24" i="44"/>
  <c r="S24" i="44" s="1"/>
  <c r="O64" i="44"/>
  <c r="R16" i="44"/>
  <c r="S16" i="44" s="1"/>
  <c r="T15" i="44"/>
  <c r="R9" i="44"/>
  <c r="S9" i="44" s="1"/>
  <c r="T7" i="44"/>
  <c r="AU62" i="44"/>
  <c r="AZ62" i="44"/>
  <c r="G62" i="44"/>
  <c r="K62" i="44"/>
  <c r="C71" i="44"/>
  <c r="G71" i="44"/>
  <c r="K71" i="44"/>
  <c r="P22" i="44"/>
  <c r="F62" i="44"/>
  <c r="J62" i="44"/>
  <c r="N62" i="44"/>
  <c r="F71" i="44"/>
  <c r="J71" i="44"/>
  <c r="N71" i="44"/>
  <c r="AM65" i="44"/>
  <c r="AM67" i="44"/>
  <c r="AL64" i="44"/>
  <c r="AM58" i="44"/>
  <c r="AM55" i="44"/>
  <c r="AM57" i="44"/>
  <c r="AQ73" i="44"/>
  <c r="L62" i="44"/>
  <c r="AR73" i="44"/>
  <c r="C62" i="44"/>
  <c r="AE69" i="44"/>
  <c r="AE71" i="44" s="1"/>
  <c r="BC65" i="44"/>
  <c r="O67" i="44"/>
  <c r="R10" i="44"/>
  <c r="S10" i="44" s="1"/>
  <c r="U10" i="44"/>
  <c r="BC70" i="44"/>
  <c r="AM64" i="44"/>
  <c r="AM66" i="44"/>
  <c r="AL67" i="44"/>
  <c r="BD70" i="44"/>
  <c r="BD61" i="44"/>
  <c r="AS62" i="44"/>
  <c r="BA62" i="44"/>
  <c r="T17" i="44"/>
  <c r="T24" i="44"/>
  <c r="AD69" i="44"/>
  <c r="AD71" i="44" s="1"/>
  <c r="U7" i="44"/>
  <c r="BC64" i="44"/>
  <c r="R8" i="44"/>
  <c r="S8" i="44" s="1"/>
  <c r="AL65" i="44"/>
  <c r="U9" i="44"/>
  <c r="O66" i="44"/>
  <c r="T9" i="44"/>
  <c r="P69" i="44"/>
  <c r="P60" i="44"/>
  <c r="O70" i="44"/>
  <c r="T13" i="44"/>
  <c r="P14" i="44"/>
  <c r="AT62" i="44"/>
  <c r="AX62" i="44"/>
  <c r="BB62" i="44"/>
  <c r="U21" i="44"/>
  <c r="U25" i="44"/>
  <c r="BD30" i="44"/>
  <c r="BD64" i="44"/>
  <c r="P65" i="44"/>
  <c r="P56" i="44"/>
  <c r="BD65" i="44"/>
  <c r="BD56" i="44"/>
  <c r="P67" i="44"/>
  <c r="P58" i="44"/>
  <c r="O69" i="44"/>
  <c r="AW62" i="44"/>
  <c r="BD66" i="44"/>
  <c r="BD57" i="44"/>
  <c r="T10" i="44"/>
  <c r="BC67" i="44"/>
  <c r="P70" i="44"/>
  <c r="P61" i="44"/>
  <c r="AQ62" i="44"/>
  <c r="BD14" i="44"/>
  <c r="AY62" i="44"/>
  <c r="T16" i="44"/>
  <c r="R17" i="44"/>
  <c r="S17" i="44" s="1"/>
  <c r="R18" i="44"/>
  <c r="S18" i="44" s="1"/>
  <c r="U18" i="44"/>
  <c r="BD22" i="44"/>
  <c r="T23" i="44"/>
  <c r="R26" i="44"/>
  <c r="S26" i="44" s="1"/>
  <c r="U26" i="44"/>
  <c r="AX69" i="44"/>
  <c r="AX71" i="44" s="1"/>
  <c r="T29" i="44"/>
  <c r="P30" i="44"/>
  <c r="BA69" i="44"/>
  <c r="BA71" i="44" s="1"/>
  <c r="T25" i="44"/>
  <c r="AM56" i="44"/>
  <c r="P55" i="44"/>
  <c r="P64" i="44"/>
  <c r="O65" i="44"/>
  <c r="T8" i="44"/>
  <c r="P57" i="44"/>
  <c r="BD67" i="44"/>
  <c r="BD58" i="44"/>
  <c r="AR62" i="44"/>
  <c r="AV62" i="44"/>
  <c r="AS73" i="44"/>
  <c r="E62" i="44"/>
  <c r="P66" i="44"/>
  <c r="AA73" i="44"/>
  <c r="AM61" i="44"/>
  <c r="V43" i="44" l="1"/>
  <c r="V21" i="44"/>
  <c r="O71" i="44"/>
  <c r="V13" i="44"/>
  <c r="V10" i="44"/>
  <c r="V34" i="44"/>
  <c r="V42" i="44"/>
  <c r="V45" i="44"/>
  <c r="V44" i="44"/>
  <c r="V41" i="44"/>
  <c r="V33" i="44"/>
  <c r="V40" i="44"/>
  <c r="V32" i="44"/>
  <c r="V31" i="44"/>
  <c r="V39" i="44"/>
  <c r="P71" i="44"/>
  <c r="P62" i="44"/>
  <c r="BA73" i="44"/>
  <c r="AX73" i="44"/>
  <c r="V55" i="44"/>
  <c r="U55" i="44"/>
  <c r="T55" i="44"/>
  <c r="AL69" i="44"/>
  <c r="AC69" i="44"/>
  <c r="Y49" i="45" s="1"/>
  <c r="BB69" i="44"/>
  <c r="BB71" i="44" s="1"/>
  <c r="BB73" i="44"/>
  <c r="AG69" i="44"/>
  <c r="AG71" i="44" s="1"/>
  <c r="V23" i="44"/>
  <c r="U57" i="44"/>
  <c r="V57" i="44"/>
  <c r="T57" i="44"/>
  <c r="R57" i="44"/>
  <c r="S57" i="44" s="1"/>
  <c r="V9" i="44"/>
  <c r="V25" i="44"/>
  <c r="V58" i="44"/>
  <c r="R58" i="44"/>
  <c r="S58" i="44" s="1"/>
  <c r="U58" i="44"/>
  <c r="T58" i="44"/>
  <c r="BD28" i="44"/>
  <c r="AD73" i="44"/>
  <c r="AJ69" i="44"/>
  <c r="AJ71" i="44" s="1"/>
  <c r="AT69" i="44"/>
  <c r="AT73" i="44"/>
  <c r="V7" i="44"/>
  <c r="AV69" i="44"/>
  <c r="AV71" i="44" s="1"/>
  <c r="AV73" i="44"/>
  <c r="AH69" i="44"/>
  <c r="AH71" i="44" s="1"/>
  <c r="AK69" i="44"/>
  <c r="AK71" i="44" s="1"/>
  <c r="AZ73" i="44"/>
  <c r="AZ69" i="44"/>
  <c r="AZ71" i="44" s="1"/>
  <c r="T56" i="44"/>
  <c r="V56" i="44"/>
  <c r="R56" i="44"/>
  <c r="S56" i="44" s="1"/>
  <c r="V16" i="44"/>
  <c r="U56" i="44"/>
  <c r="V24" i="44"/>
  <c r="V8" i="44"/>
  <c r="AU69" i="44"/>
  <c r="AU71" i="44" s="1"/>
  <c r="AU73" i="44"/>
  <c r="AF69" i="44"/>
  <c r="AF71" i="44" s="1"/>
  <c r="V18" i="44"/>
  <c r="BD12" i="44"/>
  <c r="AI69" i="44"/>
  <c r="AI71" i="44" s="1"/>
  <c r="AW73" i="44"/>
  <c r="AW69" i="44"/>
  <c r="AW71" i="44" s="1"/>
  <c r="V26" i="44"/>
  <c r="BD62" i="44"/>
  <c r="AY73" i="44"/>
  <c r="AY69" i="44"/>
  <c r="V17" i="44"/>
  <c r="V61" i="44"/>
  <c r="U61" i="44"/>
  <c r="T61" i="44"/>
  <c r="BD20" i="44"/>
  <c r="AE73" i="44"/>
  <c r="V15" i="44"/>
  <c r="AT71" i="44" l="1"/>
  <c r="BG69" i="44"/>
  <c r="K30" i="45"/>
  <c r="BC71" i="44"/>
  <c r="H30" i="45"/>
  <c r="AY71" i="44"/>
  <c r="BD71" i="44" s="1"/>
  <c r="AC71" i="44"/>
  <c r="AL71" i="44" s="1"/>
  <c r="AI73" i="44"/>
  <c r="BD60" i="44"/>
  <c r="BD73" i="44" s="1"/>
  <c r="BD69" i="44"/>
  <c r="AF73" i="44"/>
  <c r="BC69" i="44"/>
  <c r="BC73" i="44"/>
  <c r="AH73" i="44"/>
  <c r="AM69" i="44"/>
  <c r="AK73" i="44"/>
  <c r="AG73" i="44"/>
  <c r="AM60" i="44"/>
  <c r="AM73" i="44" s="1"/>
  <c r="AL73" i="44"/>
  <c r="AM71" i="44" l="1"/>
  <c r="AM62" i="44"/>
  <c r="K69" i="33" l="1"/>
  <c r="K53" i="1"/>
  <c r="K63" i="1" s="1"/>
  <c r="Z76" i="18" l="1"/>
  <c r="AA76" i="18"/>
  <c r="Y76" i="18"/>
  <c r="Y60" i="36"/>
  <c r="I60" i="36"/>
  <c r="I69" i="40"/>
  <c r="I60" i="40"/>
  <c r="I69" i="33"/>
  <c r="I60" i="33"/>
  <c r="AF53" i="24"/>
  <c r="AF44" i="24"/>
  <c r="AW53" i="24"/>
  <c r="AW44" i="24"/>
  <c r="I53" i="24"/>
  <c r="I44" i="24"/>
  <c r="AW53" i="1"/>
  <c r="AW44" i="1"/>
  <c r="I44" i="1"/>
  <c r="K7" i="43"/>
  <c r="L7" i="43"/>
  <c r="AW57" i="1" l="1"/>
  <c r="AF60" i="40"/>
  <c r="AF69" i="33"/>
  <c r="AW60" i="33"/>
  <c r="AW69" i="33"/>
  <c r="O7" i="43"/>
  <c r="M7" i="43"/>
  <c r="N7" i="43"/>
  <c r="G7" i="43"/>
  <c r="Z30" i="40"/>
  <c r="Z38" i="33"/>
  <c r="Z30" i="33"/>
  <c r="AL30" i="33" s="1"/>
  <c r="Z22" i="33"/>
  <c r="Z14" i="33"/>
  <c r="C54" i="33"/>
  <c r="C46" i="33"/>
  <c r="C38" i="33"/>
  <c r="C30" i="33"/>
  <c r="C22" i="33"/>
  <c r="C14" i="33"/>
  <c r="E50" i="11"/>
  <c r="G52" i="11"/>
  <c r="G51" i="11"/>
  <c r="G50" i="11"/>
  <c r="R17" i="33"/>
  <c r="S17" i="33" s="1"/>
  <c r="AM30" i="33" l="1"/>
  <c r="AM22" i="33"/>
  <c r="AM14" i="33"/>
  <c r="C62" i="33"/>
  <c r="AF69" i="40"/>
  <c r="C71" i="33"/>
  <c r="F51" i="11" l="1"/>
  <c r="F37" i="11"/>
  <c r="F23" i="11"/>
  <c r="F9" i="11"/>
  <c r="F86" i="11"/>
  <c r="F85" i="11" l="1"/>
  <c r="F8" i="11"/>
  <c r="F22" i="11"/>
  <c r="F36" i="11"/>
  <c r="F50" i="11"/>
  <c r="F54" i="11"/>
  <c r="F84" i="11"/>
  <c r="F7" i="11"/>
  <c r="F21" i="11"/>
  <c r="F35" i="11"/>
  <c r="F39" i="11"/>
  <c r="F53" i="11"/>
  <c r="F82" i="11"/>
  <c r="F83" i="11"/>
  <c r="F87" i="11"/>
  <c r="F6" i="11"/>
  <c r="F20" i="11"/>
  <c r="F34" i="11"/>
  <c r="F38" i="11"/>
  <c r="F52" i="11"/>
  <c r="E6" i="11"/>
  <c r="E20" i="11"/>
  <c r="E34" i="11"/>
  <c r="E38" i="11"/>
  <c r="E52" i="11"/>
  <c r="E86" i="11"/>
  <c r="E82" i="11"/>
  <c r="E9" i="11"/>
  <c r="E23" i="11"/>
  <c r="E37" i="11"/>
  <c r="E51" i="11"/>
  <c r="E85" i="11"/>
  <c r="E8" i="11"/>
  <c r="E22" i="11"/>
  <c r="E36" i="11"/>
  <c r="E54" i="11"/>
  <c r="E84" i="11"/>
  <c r="E7" i="11"/>
  <c r="E21" i="11"/>
  <c r="E35" i="11"/>
  <c r="E39" i="11"/>
  <c r="G53" i="11"/>
  <c r="E53" i="11"/>
  <c r="E83" i="11"/>
  <c r="E87" i="11"/>
  <c r="F60" i="36"/>
  <c r="AC70" i="40"/>
  <c r="AC61" i="40"/>
  <c r="AC14" i="40"/>
  <c r="O64" i="33"/>
  <c r="C65" i="43" l="1"/>
  <c r="F21" i="43"/>
  <c r="E21" i="43"/>
  <c r="E35" i="43"/>
  <c r="F35" i="43"/>
  <c r="G63" i="43"/>
  <c r="F63" i="43"/>
  <c r="E63" i="43"/>
  <c r="D65" i="43"/>
  <c r="G65" i="43" s="1"/>
  <c r="F10" i="43"/>
  <c r="E10" i="43"/>
  <c r="E24" i="43"/>
  <c r="F24" i="43"/>
  <c r="F38" i="43"/>
  <c r="E38" i="43"/>
  <c r="F9" i="43"/>
  <c r="E9" i="43"/>
  <c r="F23" i="43"/>
  <c r="E23" i="43"/>
  <c r="E37" i="43"/>
  <c r="F37" i="43"/>
  <c r="B65" i="43"/>
  <c r="F7" i="43"/>
  <c r="E7" i="43"/>
  <c r="F8" i="43"/>
  <c r="E8" i="43"/>
  <c r="E22" i="43"/>
  <c r="F22" i="43"/>
  <c r="F36" i="43"/>
  <c r="E36" i="43"/>
  <c r="F64" i="43"/>
  <c r="G64" i="43"/>
  <c r="E64" i="43"/>
  <c r="E3" i="36" l="1"/>
  <c r="I1" i="40"/>
  <c r="U43" i="40" l="1"/>
  <c r="U42" i="40"/>
  <c r="U41" i="40"/>
  <c r="U40" i="40"/>
  <c r="U27" i="40"/>
  <c r="U12" i="40"/>
  <c r="U11" i="40"/>
  <c r="U36" i="40"/>
  <c r="U26" i="40"/>
  <c r="U25" i="40"/>
  <c r="U24" i="40"/>
  <c r="U10" i="40"/>
  <c r="U9" i="40"/>
  <c r="U59" i="40"/>
  <c r="U35" i="40"/>
  <c r="U34" i="40"/>
  <c r="U33" i="40"/>
  <c r="U32" i="40"/>
  <c r="U20" i="40"/>
  <c r="U44" i="40"/>
  <c r="U28" i="40"/>
  <c r="U19" i="40"/>
  <c r="U18" i="40"/>
  <c r="U17" i="40"/>
  <c r="U16" i="40"/>
  <c r="AA5" i="43"/>
  <c r="AR5" i="43" s="1"/>
  <c r="AR19" i="43" s="1"/>
  <c r="AR33" i="43" s="1"/>
  <c r="AR47" i="43" s="1"/>
  <c r="AR61" i="43" s="1"/>
  <c r="S5" i="43"/>
  <c r="AJ5" i="43" s="1"/>
  <c r="AJ19" i="43" s="1"/>
  <c r="AJ33" i="43" s="1"/>
  <c r="AJ47" i="43" s="1"/>
  <c r="AJ61" i="43" s="1"/>
  <c r="AB54" i="11" l="1"/>
  <c r="AB52" i="11"/>
  <c r="AB51" i="11"/>
  <c r="AB50" i="11"/>
  <c r="AB37" i="11"/>
  <c r="AB36" i="11"/>
  <c r="AB35" i="11"/>
  <c r="AB34" i="11"/>
  <c r="AB23" i="11"/>
  <c r="AB22" i="11"/>
  <c r="AB21" i="11"/>
  <c r="AB20" i="11"/>
  <c r="AB9" i="11"/>
  <c r="AB8" i="11"/>
  <c r="AB7" i="11"/>
  <c r="AB6" i="11"/>
  <c r="AS44" i="1" l="1"/>
  <c r="AS53" i="1"/>
  <c r="N60" i="36"/>
  <c r="M60" i="36"/>
  <c r="L60" i="36"/>
  <c r="K60" i="36"/>
  <c r="H60" i="36"/>
  <c r="G60" i="36"/>
  <c r="E60" i="36"/>
  <c r="D60" i="36"/>
  <c r="B32" i="11" l="1"/>
  <c r="S4" i="11"/>
  <c r="B18" i="11" s="1"/>
  <c r="T65" i="43" l="1"/>
  <c r="T51" i="43" l="1"/>
  <c r="S65" i="43"/>
  <c r="S51" i="43"/>
  <c r="AA39" i="11" l="1"/>
  <c r="AM50" i="40"/>
  <c r="AB39" i="11"/>
  <c r="AB38" i="11"/>
  <c r="AA38" i="11"/>
  <c r="AA54" i="11"/>
  <c r="AB53" i="11"/>
  <c r="I1" i="33"/>
  <c r="U59" i="33" l="1"/>
  <c r="U44" i="33"/>
  <c r="U43" i="33"/>
  <c r="U36" i="33"/>
  <c r="U35" i="33"/>
  <c r="U28" i="33"/>
  <c r="U27" i="33"/>
  <c r="U20" i="33"/>
  <c r="U19" i="33"/>
  <c r="U12" i="33"/>
  <c r="U11" i="33"/>
  <c r="U51" i="33"/>
  <c r="F104" i="11"/>
  <c r="F98" i="11"/>
  <c r="E100" i="11"/>
  <c r="F100" i="11"/>
  <c r="F102" i="11"/>
  <c r="F99" i="11"/>
  <c r="F101" i="11"/>
  <c r="F103" i="11"/>
  <c r="F105" i="11"/>
  <c r="E99" i="11"/>
  <c r="E103" i="11"/>
  <c r="E101" i="11"/>
  <c r="E105" i="11"/>
  <c r="E98" i="11"/>
  <c r="E102" i="11"/>
  <c r="E104" i="11"/>
  <c r="H87" i="11"/>
  <c r="G54" i="11"/>
  <c r="L9" i="43"/>
  <c r="B52" i="43"/>
  <c r="T39" i="43"/>
  <c r="D39" i="43"/>
  <c r="B39" i="43"/>
  <c r="T25" i="43"/>
  <c r="B11" i="43"/>
  <c r="T52" i="43"/>
  <c r="S52" i="43"/>
  <c r="D52" i="43"/>
  <c r="C52" i="43"/>
  <c r="D51" i="43"/>
  <c r="C51" i="43"/>
  <c r="B51" i="43"/>
  <c r="AB64" i="43"/>
  <c r="AB63" i="43"/>
  <c r="L64" i="43"/>
  <c r="K64" i="43"/>
  <c r="L63" i="43"/>
  <c r="K63" i="43"/>
  <c r="K71" i="11"/>
  <c r="J71" i="11"/>
  <c r="B72" i="11"/>
  <c r="C72" i="11"/>
  <c r="T61" i="36"/>
  <c r="O64" i="43" l="1"/>
  <c r="P64" i="43"/>
  <c r="M64" i="43"/>
  <c r="N64" i="43"/>
  <c r="N63" i="43"/>
  <c r="O63" i="43"/>
  <c r="P63" i="43"/>
  <c r="M63" i="43"/>
  <c r="F51" i="43"/>
  <c r="E51" i="43"/>
  <c r="E39" i="43"/>
  <c r="F39" i="43"/>
  <c r="E52" i="43"/>
  <c r="F52" i="43"/>
  <c r="AA65" i="43"/>
  <c r="T60" i="36"/>
  <c r="AA61" i="40"/>
  <c r="AA45" i="1"/>
  <c r="J55" i="11"/>
  <c r="K55" i="11"/>
  <c r="L55" i="11"/>
  <c r="AA55" i="11"/>
  <c r="AB55" i="11"/>
  <c r="AC55" i="11"/>
  <c r="T62" i="36" l="1"/>
  <c r="M55" i="11"/>
  <c r="W55" i="11"/>
  <c r="AD55" i="11"/>
  <c r="E55" i="11"/>
  <c r="F55" i="11"/>
  <c r="V55" i="11"/>
  <c r="Y55" i="11"/>
  <c r="G55" i="11"/>
  <c r="H55" i="11"/>
  <c r="AF55" i="11"/>
  <c r="AG55" i="11"/>
  <c r="O55" i="11"/>
  <c r="AE55" i="11"/>
  <c r="P55" i="11"/>
  <c r="X55" i="11"/>
  <c r="N55" i="11"/>
  <c r="K103" i="11" l="1"/>
  <c r="K99" i="11"/>
  <c r="AD77" i="18"/>
  <c r="AC77" i="18"/>
  <c r="AB77" i="18"/>
  <c r="AA77" i="18"/>
  <c r="Z77" i="18"/>
  <c r="Y77" i="18"/>
  <c r="X77" i="18"/>
  <c r="W77" i="18"/>
  <c r="V77" i="18"/>
  <c r="U77" i="18"/>
  <c r="T77" i="18"/>
  <c r="S77" i="18"/>
  <c r="AD76" i="18"/>
  <c r="AC76" i="18"/>
  <c r="AB76" i="18"/>
  <c r="X76" i="18"/>
  <c r="W76" i="18"/>
  <c r="V76" i="18"/>
  <c r="U76" i="18"/>
  <c r="T76" i="18"/>
  <c r="S76" i="18"/>
  <c r="AD74" i="18"/>
  <c r="AC74" i="18"/>
  <c r="AB74" i="18"/>
  <c r="AA74" i="18"/>
  <c r="Z74" i="18"/>
  <c r="Y74" i="18"/>
  <c r="X74" i="18"/>
  <c r="W74" i="18"/>
  <c r="V74" i="18"/>
  <c r="U74" i="18"/>
  <c r="T74" i="18"/>
  <c r="S74" i="18"/>
  <c r="AD73" i="18"/>
  <c r="AC73" i="18"/>
  <c r="AB73" i="18"/>
  <c r="AA73" i="18"/>
  <c r="Z73" i="18"/>
  <c r="Y73" i="18"/>
  <c r="X73" i="18"/>
  <c r="W73" i="18"/>
  <c r="V73" i="18"/>
  <c r="U73" i="18"/>
  <c r="T73" i="18"/>
  <c r="S73" i="18"/>
  <c r="AD72" i="18"/>
  <c r="AC72" i="18"/>
  <c r="AB72" i="18"/>
  <c r="AA72" i="18"/>
  <c r="Z72" i="18"/>
  <c r="Y72" i="18"/>
  <c r="X72" i="18"/>
  <c r="W72" i="18"/>
  <c r="V72" i="18"/>
  <c r="U72" i="18"/>
  <c r="T72" i="18"/>
  <c r="S72" i="18"/>
  <c r="AD71" i="18"/>
  <c r="AC71" i="18"/>
  <c r="AB71" i="18"/>
  <c r="AA71" i="18"/>
  <c r="Z71" i="18"/>
  <c r="Y71" i="18"/>
  <c r="X71" i="18"/>
  <c r="W71" i="18"/>
  <c r="V71" i="18"/>
  <c r="U71" i="18"/>
  <c r="T71" i="18"/>
  <c r="S71" i="18"/>
  <c r="N77" i="18"/>
  <c r="M77" i="18"/>
  <c r="L77" i="18"/>
  <c r="K77" i="18"/>
  <c r="J77" i="18"/>
  <c r="I77" i="18"/>
  <c r="H77" i="18"/>
  <c r="G77" i="18"/>
  <c r="F77" i="18"/>
  <c r="E77" i="18"/>
  <c r="D77" i="18"/>
  <c r="C77" i="18"/>
  <c r="N74" i="18"/>
  <c r="M74" i="18"/>
  <c r="L74" i="18"/>
  <c r="K74" i="18"/>
  <c r="J74" i="18"/>
  <c r="I74" i="18"/>
  <c r="H74" i="18"/>
  <c r="G74" i="18"/>
  <c r="F74" i="18"/>
  <c r="E74" i="18"/>
  <c r="D74" i="18"/>
  <c r="C74" i="18"/>
  <c r="N73" i="18"/>
  <c r="M73" i="18"/>
  <c r="L73" i="18"/>
  <c r="K73" i="18"/>
  <c r="J73" i="18"/>
  <c r="I73" i="18"/>
  <c r="H73" i="18"/>
  <c r="G73" i="18"/>
  <c r="F73" i="18"/>
  <c r="E73" i="18"/>
  <c r="D73" i="18"/>
  <c r="C73" i="18"/>
  <c r="N72" i="18"/>
  <c r="M72" i="18"/>
  <c r="L72" i="18"/>
  <c r="K72" i="18"/>
  <c r="J72" i="18"/>
  <c r="I72" i="18"/>
  <c r="H72" i="18"/>
  <c r="G72" i="18"/>
  <c r="F72" i="18"/>
  <c r="E72" i="18"/>
  <c r="D72" i="18"/>
  <c r="C72" i="18"/>
  <c r="N71" i="18"/>
  <c r="M71" i="18"/>
  <c r="L71" i="18"/>
  <c r="K71" i="18"/>
  <c r="J71" i="18"/>
  <c r="I71" i="18"/>
  <c r="H71" i="18"/>
  <c r="G71" i="18"/>
  <c r="F71" i="18"/>
  <c r="E71" i="18"/>
  <c r="D71" i="18"/>
  <c r="C71" i="18"/>
  <c r="L105" i="11"/>
  <c r="K105" i="11"/>
  <c r="L104" i="11"/>
  <c r="K104" i="11"/>
  <c r="L103" i="11"/>
  <c r="L102" i="11"/>
  <c r="M102" i="11" s="1"/>
  <c r="K102" i="11"/>
  <c r="L101" i="11"/>
  <c r="K101" i="11"/>
  <c r="L100" i="11"/>
  <c r="K100" i="11"/>
  <c r="L99" i="11"/>
  <c r="L98" i="11"/>
  <c r="K98" i="11"/>
  <c r="AE76" i="18" l="1"/>
  <c r="AE74" i="18"/>
  <c r="O74" i="18"/>
  <c r="N78" i="18"/>
  <c r="M98" i="11"/>
  <c r="C78" i="18"/>
  <c r="M101" i="11"/>
  <c r="M103" i="11"/>
  <c r="M100" i="11"/>
  <c r="M99" i="11"/>
  <c r="M105" i="11"/>
  <c r="M104" i="11"/>
  <c r="O102" i="11"/>
  <c r="P102" i="11"/>
  <c r="G102" i="11"/>
  <c r="H102" i="11"/>
  <c r="N102" i="11"/>
  <c r="G103" i="11"/>
  <c r="H103" i="11"/>
  <c r="O103" i="11"/>
  <c r="G99" i="11"/>
  <c r="P99" i="11"/>
  <c r="O99" i="11"/>
  <c r="N103" i="11" l="1"/>
  <c r="H99" i="11"/>
  <c r="P103" i="11"/>
  <c r="N99" i="11"/>
  <c r="AF77" i="18"/>
  <c r="AD78" i="18"/>
  <c r="AC78" i="18"/>
  <c r="AB78" i="18"/>
  <c r="AA78" i="18"/>
  <c r="Z78" i="18"/>
  <c r="Y78" i="18"/>
  <c r="X78" i="18"/>
  <c r="V78" i="18"/>
  <c r="U78" i="18"/>
  <c r="T78" i="18"/>
  <c r="AF76" i="18"/>
  <c r="AD70" i="18"/>
  <c r="AC70" i="18"/>
  <c r="AB70" i="18"/>
  <c r="AA70" i="18"/>
  <c r="Z70" i="18"/>
  <c r="AE70" i="18" s="1"/>
  <c r="Y70" i="18"/>
  <c r="X70" i="18"/>
  <c r="W70" i="18"/>
  <c r="V70" i="18"/>
  <c r="U70" i="18"/>
  <c r="T70" i="18"/>
  <c r="S70" i="18"/>
  <c r="AF69" i="18"/>
  <c r="AF68" i="18"/>
  <c r="AF66" i="18"/>
  <c r="AF65" i="18"/>
  <c r="AF64" i="18"/>
  <c r="AF63" i="18"/>
  <c r="AD62" i="18"/>
  <c r="AC62" i="18"/>
  <c r="AB62" i="18"/>
  <c r="AA62" i="18"/>
  <c r="Z62" i="18"/>
  <c r="AE62" i="18" s="1"/>
  <c r="Y62" i="18"/>
  <c r="X62" i="18"/>
  <c r="W62" i="18"/>
  <c r="V62" i="18"/>
  <c r="U62" i="18"/>
  <c r="T62" i="18"/>
  <c r="S62" i="18"/>
  <c r="AF61" i="18"/>
  <c r="AF60" i="18"/>
  <c r="AF58" i="18"/>
  <c r="AF57" i="18"/>
  <c r="AF56" i="18"/>
  <c r="AF55" i="18"/>
  <c r="AD54" i="18"/>
  <c r="AC54" i="18"/>
  <c r="AB54" i="18"/>
  <c r="AA54" i="18"/>
  <c r="Z54" i="18"/>
  <c r="AE54" i="18" s="1"/>
  <c r="Y54" i="18"/>
  <c r="X54" i="18"/>
  <c r="W54" i="18"/>
  <c r="V54" i="18"/>
  <c r="U54" i="18"/>
  <c r="T54" i="18"/>
  <c r="S54" i="18"/>
  <c r="AF53" i="18"/>
  <c r="AF52" i="18"/>
  <c r="AF50" i="18"/>
  <c r="AF49" i="18"/>
  <c r="AF48" i="18"/>
  <c r="AF47" i="18"/>
  <c r="AD46" i="18"/>
  <c r="AC46" i="18"/>
  <c r="AB46" i="18"/>
  <c r="AA46" i="18"/>
  <c r="Z46" i="18"/>
  <c r="Y46" i="18"/>
  <c r="X46" i="18"/>
  <c r="W46" i="18"/>
  <c r="V46" i="18"/>
  <c r="U46" i="18"/>
  <c r="T46" i="18"/>
  <c r="S46" i="18"/>
  <c r="AF45" i="18"/>
  <c r="AF44" i="18"/>
  <c r="AF42" i="18"/>
  <c r="AF41" i="18"/>
  <c r="AF40" i="18"/>
  <c r="AF39" i="18"/>
  <c r="AD38" i="18"/>
  <c r="AC38" i="18"/>
  <c r="AB38" i="18"/>
  <c r="AA38" i="18"/>
  <c r="Z38" i="18"/>
  <c r="Y38" i="18"/>
  <c r="X38" i="18"/>
  <c r="W38" i="18"/>
  <c r="V38" i="18"/>
  <c r="U38" i="18"/>
  <c r="T38" i="18"/>
  <c r="S38" i="18"/>
  <c r="AE38" i="18" s="1"/>
  <c r="AF37" i="18"/>
  <c r="AF36" i="18"/>
  <c r="AF34" i="18"/>
  <c r="AF33" i="18"/>
  <c r="AF32" i="18"/>
  <c r="AF31" i="18"/>
  <c r="AD30" i="18"/>
  <c r="AC30" i="18"/>
  <c r="AB30" i="18"/>
  <c r="AA30" i="18"/>
  <c r="Z30" i="18"/>
  <c r="AE30" i="18" s="1"/>
  <c r="Y30" i="18"/>
  <c r="X30" i="18"/>
  <c r="W30" i="18"/>
  <c r="V30" i="18"/>
  <c r="U30" i="18"/>
  <c r="T30" i="18"/>
  <c r="S30" i="18"/>
  <c r="AF29" i="18"/>
  <c r="AF28" i="18"/>
  <c r="AF26" i="18"/>
  <c r="AF25" i="18"/>
  <c r="AF24" i="18"/>
  <c r="AF23" i="18"/>
  <c r="AD22" i="18"/>
  <c r="AC22" i="18"/>
  <c r="AB22" i="18"/>
  <c r="AA22" i="18"/>
  <c r="Z22" i="18"/>
  <c r="AE22" i="18" s="1"/>
  <c r="Y22" i="18"/>
  <c r="X22" i="18"/>
  <c r="W22" i="18"/>
  <c r="V22" i="18"/>
  <c r="U22" i="18"/>
  <c r="T22" i="18"/>
  <c r="S22" i="18"/>
  <c r="AF21" i="18"/>
  <c r="AF20" i="18"/>
  <c r="AF18" i="18"/>
  <c r="AF17" i="18"/>
  <c r="AF16" i="18"/>
  <c r="AF15" i="18"/>
  <c r="AD14" i="18"/>
  <c r="AC14" i="18"/>
  <c r="AB14" i="18"/>
  <c r="AA14" i="18"/>
  <c r="Z14" i="18"/>
  <c r="AE14" i="18" s="1"/>
  <c r="Y14" i="18"/>
  <c r="X14" i="18"/>
  <c r="W14" i="18"/>
  <c r="V14" i="18"/>
  <c r="U14" i="18"/>
  <c r="T14" i="18"/>
  <c r="S14" i="18"/>
  <c r="AF13" i="18"/>
  <c r="AF12" i="18"/>
  <c r="AF10" i="18"/>
  <c r="AF9" i="18"/>
  <c r="AF8" i="18"/>
  <c r="AF7" i="18"/>
  <c r="N70" i="40"/>
  <c r="N79" i="40" s="1"/>
  <c r="M70" i="40"/>
  <c r="M79" i="40" s="1"/>
  <c r="L70" i="40"/>
  <c r="L79" i="40" s="1"/>
  <c r="K70" i="40"/>
  <c r="K79" i="40" s="1"/>
  <c r="J70" i="40"/>
  <c r="I70" i="40"/>
  <c r="H70" i="40"/>
  <c r="G70" i="40"/>
  <c r="F70" i="40"/>
  <c r="E70" i="40"/>
  <c r="D70" i="40"/>
  <c r="C70" i="40"/>
  <c r="O69" i="40"/>
  <c r="N69" i="40"/>
  <c r="M69" i="40"/>
  <c r="L69" i="40"/>
  <c r="K69" i="40"/>
  <c r="J69" i="40"/>
  <c r="H69" i="40"/>
  <c r="G69" i="40"/>
  <c r="F69" i="40"/>
  <c r="E69" i="40"/>
  <c r="D69" i="40"/>
  <c r="C69" i="40"/>
  <c r="O67" i="40"/>
  <c r="N67" i="40"/>
  <c r="M67" i="40"/>
  <c r="L67" i="40"/>
  <c r="K67" i="40"/>
  <c r="J67" i="40"/>
  <c r="I67" i="40"/>
  <c r="H67" i="40"/>
  <c r="G67" i="40"/>
  <c r="F67" i="40"/>
  <c r="E67" i="40"/>
  <c r="D67" i="40"/>
  <c r="C67" i="40"/>
  <c r="O66" i="40"/>
  <c r="N66" i="40"/>
  <c r="M66" i="40"/>
  <c r="L66" i="40"/>
  <c r="K66" i="40"/>
  <c r="J66" i="40"/>
  <c r="I66" i="40"/>
  <c r="H66" i="40"/>
  <c r="G66" i="40"/>
  <c r="F66" i="40"/>
  <c r="E66" i="40"/>
  <c r="D66" i="40"/>
  <c r="C66" i="40"/>
  <c r="O65" i="40"/>
  <c r="N65" i="40"/>
  <c r="M65" i="40"/>
  <c r="L65" i="40"/>
  <c r="K65" i="40"/>
  <c r="J65" i="40"/>
  <c r="I65" i="40"/>
  <c r="H65" i="40"/>
  <c r="G65" i="40"/>
  <c r="F65" i="40"/>
  <c r="E65" i="40"/>
  <c r="D65" i="40"/>
  <c r="C65" i="40"/>
  <c r="O64" i="40"/>
  <c r="N64" i="40"/>
  <c r="M64" i="40"/>
  <c r="L64" i="40"/>
  <c r="K64" i="40"/>
  <c r="J64" i="40"/>
  <c r="I64" i="40"/>
  <c r="H64" i="40"/>
  <c r="G64" i="40"/>
  <c r="F64" i="40"/>
  <c r="E64" i="40"/>
  <c r="D64" i="40"/>
  <c r="C64" i="40"/>
  <c r="AK70" i="40"/>
  <c r="AJ70" i="40"/>
  <c r="AI70" i="40"/>
  <c r="AH70" i="40"/>
  <c r="AG70" i="40"/>
  <c r="AF70" i="40"/>
  <c r="AE70" i="40"/>
  <c r="AD70" i="40"/>
  <c r="AB70" i="40"/>
  <c r="AA70" i="40"/>
  <c r="Z70" i="40"/>
  <c r="AA69" i="40"/>
  <c r="Z69" i="40"/>
  <c r="AL67" i="40"/>
  <c r="AK67" i="40"/>
  <c r="AJ67" i="40"/>
  <c r="AI67" i="40"/>
  <c r="AH67" i="40"/>
  <c r="AG67" i="40"/>
  <c r="AF67" i="40"/>
  <c r="AE67" i="40"/>
  <c r="AD67" i="40"/>
  <c r="AC67" i="40"/>
  <c r="AB67" i="40"/>
  <c r="AA67" i="40"/>
  <c r="Z67" i="40"/>
  <c r="AL66" i="40"/>
  <c r="AK66" i="40"/>
  <c r="AJ66" i="40"/>
  <c r="AI66" i="40"/>
  <c r="AH66" i="40"/>
  <c r="AG66" i="40"/>
  <c r="AF66" i="40"/>
  <c r="AE66" i="40"/>
  <c r="AD66" i="40"/>
  <c r="AC66" i="40"/>
  <c r="AB66" i="40"/>
  <c r="AA66" i="40"/>
  <c r="Z66" i="40"/>
  <c r="AL65" i="40"/>
  <c r="AK65" i="40"/>
  <c r="AJ65" i="40"/>
  <c r="AI65" i="40"/>
  <c r="AH65" i="40"/>
  <c r="AG65" i="40"/>
  <c r="AF65" i="40"/>
  <c r="AE65" i="40"/>
  <c r="AD65" i="40"/>
  <c r="AC65" i="40"/>
  <c r="AB65" i="40"/>
  <c r="AA65" i="40"/>
  <c r="Z65" i="40"/>
  <c r="AL64" i="40"/>
  <c r="AK64" i="40"/>
  <c r="AJ64" i="40"/>
  <c r="AI64" i="40"/>
  <c r="AH64" i="40"/>
  <c r="AG64" i="40"/>
  <c r="AF64" i="40"/>
  <c r="AE64" i="40"/>
  <c r="AD64" i="40"/>
  <c r="AC64" i="40"/>
  <c r="AB64" i="40"/>
  <c r="AA64" i="40"/>
  <c r="Z64" i="40"/>
  <c r="AR69" i="40"/>
  <c r="AQ69" i="40"/>
  <c r="BC67" i="40"/>
  <c r="BB67" i="40"/>
  <c r="BA67" i="40"/>
  <c r="AZ67" i="40"/>
  <c r="AY67" i="40"/>
  <c r="AX67" i="40"/>
  <c r="AW67" i="40"/>
  <c r="AV67" i="40"/>
  <c r="AU67" i="40"/>
  <c r="AT67" i="40"/>
  <c r="AS67" i="40"/>
  <c r="AR67" i="40"/>
  <c r="AQ67" i="40"/>
  <c r="BC66" i="40"/>
  <c r="BB66" i="40"/>
  <c r="BA66" i="40"/>
  <c r="AZ66" i="40"/>
  <c r="AY66" i="40"/>
  <c r="AX66" i="40"/>
  <c r="AW66" i="40"/>
  <c r="AV66" i="40"/>
  <c r="AU66" i="40"/>
  <c r="AT66" i="40"/>
  <c r="AS66" i="40"/>
  <c r="AR66" i="40"/>
  <c r="AQ66" i="40"/>
  <c r="BC65" i="40"/>
  <c r="BB65" i="40"/>
  <c r="BA65" i="40"/>
  <c r="AZ65" i="40"/>
  <c r="AY65" i="40"/>
  <c r="AX65" i="40"/>
  <c r="AW65" i="40"/>
  <c r="AV65" i="40"/>
  <c r="AU65" i="40"/>
  <c r="AT65" i="40"/>
  <c r="AS65" i="40"/>
  <c r="AR65" i="40"/>
  <c r="AQ65" i="40"/>
  <c r="BC64" i="40"/>
  <c r="BB64" i="40"/>
  <c r="BA64" i="40"/>
  <c r="AZ64" i="40"/>
  <c r="AY64" i="40"/>
  <c r="AX64" i="40"/>
  <c r="AW64" i="40"/>
  <c r="AV64" i="40"/>
  <c r="AU64" i="40"/>
  <c r="AT64" i="40"/>
  <c r="AS64" i="40"/>
  <c r="AR64" i="40"/>
  <c r="AQ64" i="40"/>
  <c r="BB70" i="40"/>
  <c r="BA70" i="40"/>
  <c r="AZ70" i="40"/>
  <c r="AY70" i="40"/>
  <c r="AX70" i="40"/>
  <c r="AW70" i="40"/>
  <c r="AV70" i="40"/>
  <c r="AU70" i="40"/>
  <c r="AT70" i="40"/>
  <c r="AS70" i="40"/>
  <c r="AR70" i="40"/>
  <c r="AQ70" i="40"/>
  <c r="N14" i="40"/>
  <c r="M14" i="40"/>
  <c r="L14" i="40"/>
  <c r="K14" i="40"/>
  <c r="J14" i="40"/>
  <c r="O14" i="40" s="1"/>
  <c r="I14" i="40"/>
  <c r="H14" i="40"/>
  <c r="G14" i="40"/>
  <c r="F14" i="40"/>
  <c r="E14" i="40"/>
  <c r="D14" i="40"/>
  <c r="C14" i="40"/>
  <c r="N22" i="40"/>
  <c r="M22" i="40"/>
  <c r="L22" i="40"/>
  <c r="K22" i="40"/>
  <c r="J22" i="40"/>
  <c r="I22" i="40"/>
  <c r="H22" i="40"/>
  <c r="G22" i="40"/>
  <c r="F22" i="40"/>
  <c r="E22" i="40"/>
  <c r="D22" i="40"/>
  <c r="C22" i="40"/>
  <c r="N30" i="40"/>
  <c r="M30" i="40"/>
  <c r="L30" i="40"/>
  <c r="K30" i="40"/>
  <c r="J30" i="40"/>
  <c r="I30" i="40"/>
  <c r="H30" i="40"/>
  <c r="G30" i="40"/>
  <c r="F30" i="40"/>
  <c r="E30" i="40"/>
  <c r="D30" i="40"/>
  <c r="C30" i="40"/>
  <c r="N38" i="40"/>
  <c r="M38" i="40"/>
  <c r="L38" i="40"/>
  <c r="K38" i="40"/>
  <c r="J38" i="40"/>
  <c r="I38" i="40"/>
  <c r="H38" i="40"/>
  <c r="G38" i="40"/>
  <c r="F38" i="40"/>
  <c r="E38" i="40"/>
  <c r="D38" i="40"/>
  <c r="C38" i="40"/>
  <c r="N46" i="40"/>
  <c r="M46" i="40"/>
  <c r="L46" i="40"/>
  <c r="K46" i="40"/>
  <c r="J46" i="40"/>
  <c r="I46" i="40"/>
  <c r="H46" i="40"/>
  <c r="G46" i="40"/>
  <c r="F46" i="40"/>
  <c r="E46" i="40"/>
  <c r="D46" i="40"/>
  <c r="C46" i="40"/>
  <c r="N54" i="40"/>
  <c r="M54" i="40"/>
  <c r="L54" i="40"/>
  <c r="K54" i="40"/>
  <c r="J54" i="40"/>
  <c r="I54" i="40"/>
  <c r="H54" i="40"/>
  <c r="G54" i="40"/>
  <c r="F54" i="40"/>
  <c r="E54" i="40"/>
  <c r="D54" i="40"/>
  <c r="C54" i="40"/>
  <c r="AA54" i="40"/>
  <c r="Z54" i="40"/>
  <c r="AA46" i="40"/>
  <c r="Z46" i="40"/>
  <c r="AA38" i="40"/>
  <c r="Z38" i="40"/>
  <c r="AA30" i="40"/>
  <c r="Z22" i="40"/>
  <c r="AA22" i="40"/>
  <c r="AA14" i="40"/>
  <c r="AM47" i="33"/>
  <c r="AM48" i="33"/>
  <c r="AM49" i="33"/>
  <c r="AM50" i="33"/>
  <c r="AK58" i="33"/>
  <c r="AJ58" i="33"/>
  <c r="AI58" i="33"/>
  <c r="AH58" i="33"/>
  <c r="AG58" i="33"/>
  <c r="AF58" i="33"/>
  <c r="AD58" i="33"/>
  <c r="AC58" i="33"/>
  <c r="AB58" i="33"/>
  <c r="Z58" i="33"/>
  <c r="AA58" i="33"/>
  <c r="AA61" i="33"/>
  <c r="K84" i="11"/>
  <c r="L83" i="11"/>
  <c r="L82" i="11"/>
  <c r="D44" i="24"/>
  <c r="AF47" i="36"/>
  <c r="AF48" i="36"/>
  <c r="AF49" i="36"/>
  <c r="AF50" i="36"/>
  <c r="AD61" i="36"/>
  <c r="AC61" i="36"/>
  <c r="AB61" i="36"/>
  <c r="AA61" i="36"/>
  <c r="Z61" i="36"/>
  <c r="Y61" i="36"/>
  <c r="Y62" i="36" s="1"/>
  <c r="X61" i="36"/>
  <c r="W61" i="36"/>
  <c r="V61" i="36"/>
  <c r="U61" i="36"/>
  <c r="S61" i="36"/>
  <c r="AD60" i="36"/>
  <c r="AC60" i="36"/>
  <c r="AB60" i="36"/>
  <c r="AA60" i="36"/>
  <c r="Z60" i="36"/>
  <c r="X60" i="36"/>
  <c r="W60" i="36"/>
  <c r="V60" i="36"/>
  <c r="U60" i="36"/>
  <c r="S60" i="36"/>
  <c r="AD58" i="36"/>
  <c r="AC58" i="36"/>
  <c r="AB58" i="36"/>
  <c r="AA58" i="36"/>
  <c r="Z58" i="36"/>
  <c r="Y58" i="36"/>
  <c r="X58" i="36"/>
  <c r="W58" i="36"/>
  <c r="V58" i="36"/>
  <c r="U58" i="36"/>
  <c r="T58" i="36"/>
  <c r="S58" i="36"/>
  <c r="AD57" i="36"/>
  <c r="AC57" i="36"/>
  <c r="AB57" i="36"/>
  <c r="AA57" i="36"/>
  <c r="Z57" i="36"/>
  <c r="Y57" i="36"/>
  <c r="X57" i="36"/>
  <c r="W57" i="36"/>
  <c r="V57" i="36"/>
  <c r="U57" i="36"/>
  <c r="T57" i="36"/>
  <c r="S57" i="36"/>
  <c r="AD56" i="36"/>
  <c r="AC56" i="36"/>
  <c r="AB56" i="36"/>
  <c r="AA56" i="36"/>
  <c r="Z56" i="36"/>
  <c r="Y56" i="36"/>
  <c r="X56" i="36"/>
  <c r="W56" i="36"/>
  <c r="V56" i="36"/>
  <c r="U56" i="36"/>
  <c r="T56" i="36"/>
  <c r="S56" i="36"/>
  <c r="AD55" i="36"/>
  <c r="AC55" i="36"/>
  <c r="AB55" i="36"/>
  <c r="AA55" i="36"/>
  <c r="Z55" i="36"/>
  <c r="Y55" i="36"/>
  <c r="X55" i="36"/>
  <c r="W55" i="36"/>
  <c r="V55" i="36"/>
  <c r="U55" i="36"/>
  <c r="T55" i="36"/>
  <c r="S55" i="36"/>
  <c r="AF53" i="36"/>
  <c r="K87" i="11"/>
  <c r="AF52" i="36"/>
  <c r="L87" i="11"/>
  <c r="AF45" i="36"/>
  <c r="K86" i="11"/>
  <c r="AF44" i="36"/>
  <c r="L86" i="11"/>
  <c r="AF42" i="36"/>
  <c r="AF41" i="36"/>
  <c r="AF40" i="36"/>
  <c r="AF39" i="36"/>
  <c r="AF29" i="36"/>
  <c r="AF28" i="36"/>
  <c r="L84" i="11"/>
  <c r="AF26" i="36"/>
  <c r="AF25" i="36"/>
  <c r="AF24" i="36"/>
  <c r="AF23" i="36"/>
  <c r="AF37" i="36"/>
  <c r="K85" i="11"/>
  <c r="AF36" i="36"/>
  <c r="L85" i="11"/>
  <c r="AF34" i="36"/>
  <c r="AF33" i="36"/>
  <c r="AF32" i="36"/>
  <c r="AF31" i="36"/>
  <c r="AF21" i="36"/>
  <c r="K83" i="11"/>
  <c r="AF20" i="36"/>
  <c r="AF18" i="36"/>
  <c r="AF17" i="36"/>
  <c r="AF16" i="36"/>
  <c r="AF15" i="36"/>
  <c r="AF13" i="36"/>
  <c r="K82" i="11"/>
  <c r="AF12" i="36"/>
  <c r="AF10" i="36"/>
  <c r="AF9" i="36"/>
  <c r="AF8" i="36"/>
  <c r="AF7" i="36"/>
  <c r="BB70" i="33"/>
  <c r="BA70" i="33"/>
  <c r="AZ70" i="33"/>
  <c r="AY70" i="33"/>
  <c r="AX70" i="33"/>
  <c r="AW70" i="33"/>
  <c r="AV70" i="33"/>
  <c r="AU70" i="33"/>
  <c r="AT70" i="33"/>
  <c r="AS70" i="33"/>
  <c r="AR70" i="33"/>
  <c r="AQ70" i="33"/>
  <c r="AR69" i="33"/>
  <c r="AQ69" i="33"/>
  <c r="BB67" i="33"/>
  <c r="BA67" i="33"/>
  <c r="AZ67" i="33"/>
  <c r="AY67" i="33"/>
  <c r="AX67" i="33"/>
  <c r="AW67" i="33"/>
  <c r="AV67" i="33"/>
  <c r="AU67" i="33"/>
  <c r="AT67" i="33"/>
  <c r="AS67" i="33"/>
  <c r="AR67" i="33"/>
  <c r="AQ67" i="33"/>
  <c r="BB66" i="33"/>
  <c r="BA66" i="33"/>
  <c r="AZ66" i="33"/>
  <c r="AY66" i="33"/>
  <c r="AX66" i="33"/>
  <c r="AW66" i="33"/>
  <c r="AV66" i="33"/>
  <c r="AU66" i="33"/>
  <c r="AT66" i="33"/>
  <c r="AS66" i="33"/>
  <c r="AR66" i="33"/>
  <c r="AQ66" i="33"/>
  <c r="BB65" i="33"/>
  <c r="BA65" i="33"/>
  <c r="AZ65" i="33"/>
  <c r="AY65" i="33"/>
  <c r="AX65" i="33"/>
  <c r="AW65" i="33"/>
  <c r="AV65" i="33"/>
  <c r="AU65" i="33"/>
  <c r="AT65" i="33"/>
  <c r="AS65" i="33"/>
  <c r="AR65" i="33"/>
  <c r="AQ65" i="33"/>
  <c r="BB64" i="33"/>
  <c r="BA64" i="33"/>
  <c r="AZ64" i="33"/>
  <c r="AY64" i="33"/>
  <c r="AX64" i="33"/>
  <c r="AW64" i="33"/>
  <c r="AV64" i="33"/>
  <c r="AU64" i="33"/>
  <c r="AT64" i="33"/>
  <c r="AS64" i="33"/>
  <c r="AR64" i="33"/>
  <c r="AQ64" i="33"/>
  <c r="AK70" i="33"/>
  <c r="AJ70" i="33"/>
  <c r="AI70" i="33"/>
  <c r="AH70" i="33"/>
  <c r="AG70" i="33"/>
  <c r="AF70" i="33"/>
  <c r="AE70" i="33"/>
  <c r="AD70" i="33"/>
  <c r="AC70" i="33"/>
  <c r="AB70" i="33"/>
  <c r="AA70" i="33"/>
  <c r="Z70" i="33"/>
  <c r="AA69" i="33"/>
  <c r="Z69" i="33"/>
  <c r="AK67" i="33"/>
  <c r="AJ67" i="33"/>
  <c r="AI67" i="33"/>
  <c r="AH67" i="33"/>
  <c r="AG67" i="33"/>
  <c r="AF67" i="33"/>
  <c r="AE67" i="33"/>
  <c r="AD67" i="33"/>
  <c r="AC67" i="33"/>
  <c r="AB67" i="33"/>
  <c r="AA67" i="33"/>
  <c r="Z67" i="33"/>
  <c r="AK66" i="33"/>
  <c r="AJ66" i="33"/>
  <c r="AI66" i="33"/>
  <c r="AH66" i="33"/>
  <c r="AG66" i="33"/>
  <c r="AF66" i="33"/>
  <c r="AE66" i="33"/>
  <c r="AD66" i="33"/>
  <c r="AC66" i="33"/>
  <c r="AB66" i="33"/>
  <c r="AA66" i="33"/>
  <c r="Z66" i="33"/>
  <c r="AK65" i="33"/>
  <c r="AJ65" i="33"/>
  <c r="AI65" i="33"/>
  <c r="AH65" i="33"/>
  <c r="AG65" i="33"/>
  <c r="AF65" i="33"/>
  <c r="AE65" i="33"/>
  <c r="AD65" i="33"/>
  <c r="AC65" i="33"/>
  <c r="AB65" i="33"/>
  <c r="AA65" i="33"/>
  <c r="Z65" i="33"/>
  <c r="AK64" i="33"/>
  <c r="AJ64" i="33"/>
  <c r="AI64" i="33"/>
  <c r="AH64" i="33"/>
  <c r="AG64" i="33"/>
  <c r="AF64" i="33"/>
  <c r="AE64" i="33"/>
  <c r="AD64" i="33"/>
  <c r="AC64" i="33"/>
  <c r="AB64" i="33"/>
  <c r="AA64" i="33"/>
  <c r="Z64" i="33"/>
  <c r="N70" i="33"/>
  <c r="M70" i="33"/>
  <c r="L70" i="33"/>
  <c r="K70" i="33"/>
  <c r="J70" i="33"/>
  <c r="I70" i="33"/>
  <c r="H70" i="33"/>
  <c r="G70" i="33"/>
  <c r="F70" i="33"/>
  <c r="E70" i="33"/>
  <c r="D70" i="33"/>
  <c r="C70" i="33"/>
  <c r="N69" i="33"/>
  <c r="M69" i="33"/>
  <c r="L69" i="33"/>
  <c r="J69" i="33"/>
  <c r="H69" i="33"/>
  <c r="G69" i="33"/>
  <c r="F69" i="33"/>
  <c r="BF69" i="33" s="1"/>
  <c r="E69" i="33"/>
  <c r="D69" i="33"/>
  <c r="C69" i="33"/>
  <c r="N67" i="33"/>
  <c r="M67" i="33"/>
  <c r="L67" i="33"/>
  <c r="K67" i="33"/>
  <c r="J67" i="33"/>
  <c r="I67" i="33"/>
  <c r="H67" i="33"/>
  <c r="G67" i="33"/>
  <c r="F67" i="33"/>
  <c r="E67" i="33"/>
  <c r="D67" i="33"/>
  <c r="C67" i="33"/>
  <c r="N66" i="33"/>
  <c r="M66" i="33"/>
  <c r="L66" i="33"/>
  <c r="K66" i="33"/>
  <c r="J66" i="33"/>
  <c r="I66" i="33"/>
  <c r="H66" i="33"/>
  <c r="G66" i="33"/>
  <c r="F66" i="33"/>
  <c r="E66" i="33"/>
  <c r="D66" i="33"/>
  <c r="C66" i="33"/>
  <c r="N65" i="33"/>
  <c r="M65" i="33"/>
  <c r="L65" i="33"/>
  <c r="K65" i="33"/>
  <c r="J65" i="33"/>
  <c r="I65" i="33"/>
  <c r="H65" i="33"/>
  <c r="G65" i="33"/>
  <c r="F65" i="33"/>
  <c r="E65" i="33"/>
  <c r="D65" i="33"/>
  <c r="C65" i="33"/>
  <c r="N64" i="33"/>
  <c r="M64" i="33"/>
  <c r="L64" i="33"/>
  <c r="K64" i="33"/>
  <c r="J64" i="33"/>
  <c r="I64" i="33"/>
  <c r="H64" i="33"/>
  <c r="G64" i="33"/>
  <c r="F64" i="33"/>
  <c r="E64" i="33"/>
  <c r="D64" i="33"/>
  <c r="C64" i="33"/>
  <c r="C60" i="33"/>
  <c r="N61" i="33"/>
  <c r="M61" i="33"/>
  <c r="L61" i="33"/>
  <c r="K61" i="33"/>
  <c r="J61" i="33"/>
  <c r="I61" i="33"/>
  <c r="H61" i="33"/>
  <c r="G61" i="33"/>
  <c r="F61" i="33"/>
  <c r="E61" i="33"/>
  <c r="D61" i="33"/>
  <c r="C61" i="33"/>
  <c r="N60" i="33"/>
  <c r="M60" i="33"/>
  <c r="L60" i="33"/>
  <c r="K60" i="33"/>
  <c r="J60" i="33"/>
  <c r="H60" i="33"/>
  <c r="G60" i="33"/>
  <c r="F60" i="33"/>
  <c r="E60" i="33"/>
  <c r="D60" i="33"/>
  <c r="N58" i="33"/>
  <c r="M58" i="33"/>
  <c r="L58" i="33"/>
  <c r="K58" i="33"/>
  <c r="J58" i="33"/>
  <c r="I58" i="33"/>
  <c r="H58" i="33"/>
  <c r="G58" i="33"/>
  <c r="F58" i="33"/>
  <c r="E58" i="33"/>
  <c r="D58" i="33"/>
  <c r="C58" i="33"/>
  <c r="N57" i="33"/>
  <c r="M57" i="33"/>
  <c r="L57" i="33"/>
  <c r="K57" i="33"/>
  <c r="J57" i="33"/>
  <c r="I57" i="33"/>
  <c r="H57" i="33"/>
  <c r="G57" i="33"/>
  <c r="F57" i="33"/>
  <c r="E57" i="33"/>
  <c r="D57" i="33"/>
  <c r="C57" i="33"/>
  <c r="N56" i="33"/>
  <c r="M56" i="33"/>
  <c r="L56" i="33"/>
  <c r="K56" i="33"/>
  <c r="J56" i="33"/>
  <c r="I56" i="33"/>
  <c r="H56" i="33"/>
  <c r="G56" i="33"/>
  <c r="F56" i="33"/>
  <c r="E56" i="33"/>
  <c r="D56" i="33"/>
  <c r="C56" i="33"/>
  <c r="N55" i="33"/>
  <c r="M55" i="33"/>
  <c r="L55" i="33"/>
  <c r="K55" i="33"/>
  <c r="J55" i="33"/>
  <c r="I55" i="33"/>
  <c r="H55" i="33"/>
  <c r="G55" i="33"/>
  <c r="F55" i="33"/>
  <c r="E55" i="33"/>
  <c r="D55" i="33"/>
  <c r="C55" i="33"/>
  <c r="P47" i="33"/>
  <c r="P48" i="33"/>
  <c r="P49" i="33"/>
  <c r="J54" i="11"/>
  <c r="P50" i="33"/>
  <c r="P53" i="33"/>
  <c r="P52" i="33"/>
  <c r="P45" i="33"/>
  <c r="P44" i="33"/>
  <c r="P42" i="33"/>
  <c r="P41" i="33"/>
  <c r="P40" i="33"/>
  <c r="P39" i="33"/>
  <c r="P37" i="33"/>
  <c r="P36" i="33"/>
  <c r="P34" i="33"/>
  <c r="P33" i="33"/>
  <c r="P32" i="33"/>
  <c r="P31" i="33"/>
  <c r="P29" i="33"/>
  <c r="P28" i="33"/>
  <c r="P26" i="33"/>
  <c r="P25" i="33"/>
  <c r="P24" i="33"/>
  <c r="P23" i="33"/>
  <c r="P21" i="33"/>
  <c r="P20" i="33"/>
  <c r="P18" i="33"/>
  <c r="P17" i="33"/>
  <c r="P16" i="33"/>
  <c r="P15" i="33"/>
  <c r="P13" i="33"/>
  <c r="P12" i="33"/>
  <c r="P10" i="33"/>
  <c r="P9" i="33"/>
  <c r="P8" i="33"/>
  <c r="P7" i="33"/>
  <c r="AM53" i="33"/>
  <c r="AM45" i="33"/>
  <c r="AM44" i="33"/>
  <c r="AM42" i="33"/>
  <c r="AM41" i="33"/>
  <c r="AM40" i="33"/>
  <c r="AM39" i="33"/>
  <c r="BD53" i="33"/>
  <c r="BD45" i="33"/>
  <c r="BD44" i="33"/>
  <c r="BD42" i="33"/>
  <c r="BD41" i="33"/>
  <c r="BD40" i="33"/>
  <c r="BD39" i="33"/>
  <c r="BD37" i="33"/>
  <c r="BD34" i="33"/>
  <c r="BD33" i="33"/>
  <c r="BD32" i="33"/>
  <c r="BD31" i="33"/>
  <c r="BD29" i="33"/>
  <c r="BD26" i="33"/>
  <c r="BD25" i="33"/>
  <c r="BD24" i="33"/>
  <c r="BD23" i="33"/>
  <c r="BD21" i="33"/>
  <c r="BD18" i="33"/>
  <c r="BD17" i="33"/>
  <c r="BD16" i="33"/>
  <c r="BD15" i="33"/>
  <c r="BD13" i="33"/>
  <c r="BD10" i="33"/>
  <c r="BD9" i="33"/>
  <c r="BD8" i="33"/>
  <c r="BD7" i="33"/>
  <c r="L54" i="11"/>
  <c r="M54" i="11" s="1"/>
  <c r="L133" i="11"/>
  <c r="L132" i="11"/>
  <c r="L131" i="11"/>
  <c r="L23" i="11"/>
  <c r="L22" i="11"/>
  <c r="L21" i="11"/>
  <c r="K21" i="11"/>
  <c r="L20" i="11"/>
  <c r="K20" i="11"/>
  <c r="L9" i="11"/>
  <c r="M9" i="11" s="1"/>
  <c r="L8" i="11"/>
  <c r="M8" i="11" s="1"/>
  <c r="L7" i="11"/>
  <c r="M7" i="11" s="1"/>
  <c r="L6" i="11"/>
  <c r="M6" i="11" s="1"/>
  <c r="J10" i="11"/>
  <c r="O38" i="40" l="1"/>
  <c r="AE46" i="18"/>
  <c r="BF69" i="40"/>
  <c r="BF70" i="40"/>
  <c r="BF70" i="33"/>
  <c r="BG70" i="33"/>
  <c r="BG70" i="40"/>
  <c r="O79" i="40"/>
  <c r="W62" i="36"/>
  <c r="AA62" i="36"/>
  <c r="X62" i="36"/>
  <c r="AB62" i="36"/>
  <c r="U62" i="36"/>
  <c r="AC62" i="36"/>
  <c r="V62" i="36"/>
  <c r="Z62" i="36"/>
  <c r="AD62" i="36"/>
  <c r="S62" i="36"/>
  <c r="AQ71" i="40"/>
  <c r="P48" i="45"/>
  <c r="BC64" i="33"/>
  <c r="BC65" i="33"/>
  <c r="BC66" i="33"/>
  <c r="BC67" i="33"/>
  <c r="B26" i="45"/>
  <c r="BC70" i="33"/>
  <c r="Q47" i="45"/>
  <c r="S47" i="45"/>
  <c r="P47" i="45"/>
  <c r="R47" i="45"/>
  <c r="R48" i="45"/>
  <c r="Q48" i="45"/>
  <c r="S48" i="45"/>
  <c r="M85" i="11"/>
  <c r="M84" i="11"/>
  <c r="AA71" i="40"/>
  <c r="M83" i="11"/>
  <c r="M20" i="11"/>
  <c r="M22" i="11"/>
  <c r="M21" i="11"/>
  <c r="M23" i="11"/>
  <c r="M86" i="11"/>
  <c r="M87" i="11"/>
  <c r="M82" i="11"/>
  <c r="C71" i="40"/>
  <c r="G71" i="40"/>
  <c r="K71" i="40"/>
  <c r="P60" i="33"/>
  <c r="AF72" i="18"/>
  <c r="AF60" i="36"/>
  <c r="P46" i="40"/>
  <c r="P54" i="40"/>
  <c r="P69" i="33"/>
  <c r="AR71" i="40"/>
  <c r="Z71" i="40"/>
  <c r="P30" i="40"/>
  <c r="P38" i="40"/>
  <c r="D71" i="40"/>
  <c r="H71" i="40"/>
  <c r="L71" i="40"/>
  <c r="P22" i="40"/>
  <c r="F71" i="40"/>
  <c r="J71" i="40"/>
  <c r="N71" i="40"/>
  <c r="E71" i="40"/>
  <c r="I71" i="40"/>
  <c r="M71" i="40"/>
  <c r="P14" i="40"/>
  <c r="P70" i="33"/>
  <c r="AF22" i="36"/>
  <c r="AF61" i="36"/>
  <c r="AF54" i="36"/>
  <c r="AF38" i="36"/>
  <c r="AF57" i="36"/>
  <c r="AF55" i="36"/>
  <c r="AF56" i="36"/>
  <c r="AM65" i="33"/>
  <c r="P64" i="33"/>
  <c r="P67" i="33"/>
  <c r="P65" i="33"/>
  <c r="P66" i="33"/>
  <c r="AM66" i="33"/>
  <c r="BD64" i="33"/>
  <c r="BD65" i="33"/>
  <c r="BD70" i="33"/>
  <c r="AM67" i="33"/>
  <c r="AM70" i="33"/>
  <c r="AM64" i="33"/>
  <c r="BD66" i="33"/>
  <c r="BD67" i="33"/>
  <c r="T52" i="33"/>
  <c r="C88" i="11"/>
  <c r="D88" i="11"/>
  <c r="N87" i="11"/>
  <c r="B88" i="11"/>
  <c r="G87" i="11"/>
  <c r="J88" i="11"/>
  <c r="K88" i="11"/>
  <c r="AF70" i="18"/>
  <c r="AF38" i="18"/>
  <c r="AF54" i="18"/>
  <c r="W78" i="18"/>
  <c r="AF14" i="18"/>
  <c r="AF30" i="18"/>
  <c r="AF46" i="18"/>
  <c r="AF62" i="18"/>
  <c r="AF74" i="18"/>
  <c r="AF71" i="18"/>
  <c r="S78" i="18"/>
  <c r="AE78" i="18" s="1"/>
  <c r="AF22" i="18"/>
  <c r="O87" i="11"/>
  <c r="L88" i="11"/>
  <c r="P87" i="11"/>
  <c r="AF14" i="36"/>
  <c r="AF30" i="36"/>
  <c r="AF46" i="36"/>
  <c r="AF58" i="36"/>
  <c r="AR60" i="33"/>
  <c r="AQ60" i="33"/>
  <c r="Z60" i="33"/>
  <c r="R60" i="33" l="1"/>
  <c r="S60" i="33" s="1"/>
  <c r="T60" i="33"/>
  <c r="U60" i="33"/>
  <c r="V35" i="33"/>
  <c r="V19" i="33"/>
  <c r="V36" i="33"/>
  <c r="V20" i="33"/>
  <c r="V43" i="33"/>
  <c r="V27" i="33"/>
  <c r="V11" i="33"/>
  <c r="V44" i="33"/>
  <c r="V28" i="33"/>
  <c r="V12" i="33"/>
  <c r="R59" i="33"/>
  <c r="S59" i="33" s="1"/>
  <c r="O71" i="40"/>
  <c r="M88" i="11"/>
  <c r="F88" i="11"/>
  <c r="E88" i="11"/>
  <c r="P71" i="40"/>
  <c r="AF62" i="36"/>
  <c r="O88" i="11"/>
  <c r="AF78" i="18"/>
  <c r="AF73" i="18"/>
  <c r="Z73" i="33"/>
  <c r="AR73" i="33"/>
  <c r="BB61" i="40"/>
  <c r="BA61" i="40"/>
  <c r="AZ61" i="40"/>
  <c r="AY61" i="40"/>
  <c r="AX61" i="40"/>
  <c r="AW61" i="40"/>
  <c r="AV61" i="40"/>
  <c r="AU61" i="40"/>
  <c r="AT61" i="40"/>
  <c r="AS61" i="40"/>
  <c r="AR61" i="40"/>
  <c r="AQ61" i="40"/>
  <c r="AR60" i="40"/>
  <c r="AQ60" i="40"/>
  <c r="BB58" i="40"/>
  <c r="BA58" i="40"/>
  <c r="AZ58" i="40"/>
  <c r="AY58" i="40"/>
  <c r="AX58" i="40"/>
  <c r="AW58" i="40"/>
  <c r="AV58" i="40"/>
  <c r="AU58" i="40"/>
  <c r="AT58" i="40"/>
  <c r="AS58" i="40"/>
  <c r="AR58" i="40"/>
  <c r="AQ58" i="40"/>
  <c r="BB57" i="40"/>
  <c r="BA57" i="40"/>
  <c r="AZ57" i="40"/>
  <c r="AY57" i="40"/>
  <c r="AX57" i="40"/>
  <c r="AW57" i="40"/>
  <c r="AV57" i="40"/>
  <c r="AU57" i="40"/>
  <c r="AT57" i="40"/>
  <c r="AS57" i="40"/>
  <c r="AR57" i="40"/>
  <c r="AQ57" i="40"/>
  <c r="BB56" i="40"/>
  <c r="BA56" i="40"/>
  <c r="AZ56" i="40"/>
  <c r="AY56" i="40"/>
  <c r="AX56" i="40"/>
  <c r="AW56" i="40"/>
  <c r="AV56" i="40"/>
  <c r="AU56" i="40"/>
  <c r="AT56" i="40"/>
  <c r="AS56" i="40"/>
  <c r="AR56" i="40"/>
  <c r="AQ56" i="40"/>
  <c r="BB55" i="40"/>
  <c r="BA55" i="40"/>
  <c r="AZ55" i="40"/>
  <c r="AY55" i="40"/>
  <c r="AX55" i="40"/>
  <c r="AW55" i="40"/>
  <c r="AV55" i="40"/>
  <c r="AU55" i="40"/>
  <c r="AT55" i="40"/>
  <c r="AS55" i="40"/>
  <c r="AR55" i="40"/>
  <c r="AQ55" i="40"/>
  <c r="AK61" i="40"/>
  <c r="AJ61" i="40"/>
  <c r="AI61" i="40"/>
  <c r="AH61" i="40"/>
  <c r="AG61" i="40"/>
  <c r="AF61" i="40"/>
  <c r="AE61" i="40"/>
  <c r="AD61" i="40"/>
  <c r="AB61" i="40"/>
  <c r="Z61" i="40"/>
  <c r="AA60" i="40"/>
  <c r="AA62" i="40" s="1"/>
  <c r="Z60" i="40"/>
  <c r="AK57" i="40"/>
  <c r="AJ57" i="40"/>
  <c r="AI57" i="40"/>
  <c r="AH57" i="40"/>
  <c r="AG57" i="40"/>
  <c r="AF57" i="40"/>
  <c r="AE57" i="40"/>
  <c r="AD57" i="40"/>
  <c r="AC57" i="40"/>
  <c r="AB57" i="40"/>
  <c r="AA57" i="40"/>
  <c r="Z57" i="40"/>
  <c r="AK56" i="40"/>
  <c r="AJ56" i="40"/>
  <c r="AI56" i="40"/>
  <c r="AH56" i="40"/>
  <c r="AG56" i="40"/>
  <c r="AF56" i="40"/>
  <c r="AE56" i="40"/>
  <c r="AD56" i="40"/>
  <c r="AC56" i="40"/>
  <c r="AB56" i="40"/>
  <c r="AA56" i="40"/>
  <c r="Z56" i="40"/>
  <c r="AK55" i="40"/>
  <c r="AJ55" i="40"/>
  <c r="AI55" i="40"/>
  <c r="AH55" i="40"/>
  <c r="AG55" i="40"/>
  <c r="AF55" i="40"/>
  <c r="AE55" i="40"/>
  <c r="AD55" i="40"/>
  <c r="AC55" i="40"/>
  <c r="AB55" i="40"/>
  <c r="AA55" i="40"/>
  <c r="Z55" i="40"/>
  <c r="N61" i="40"/>
  <c r="M61" i="40"/>
  <c r="L61" i="40"/>
  <c r="K61" i="40"/>
  <c r="J61" i="40"/>
  <c r="I61" i="40"/>
  <c r="H61" i="40"/>
  <c r="G61" i="40"/>
  <c r="F61" i="40"/>
  <c r="E61" i="40"/>
  <c r="D61" i="40"/>
  <c r="C61" i="40"/>
  <c r="N60" i="40"/>
  <c r="M60" i="40"/>
  <c r="L60" i="40"/>
  <c r="K60" i="40"/>
  <c r="J60" i="40"/>
  <c r="O60" i="40" s="1"/>
  <c r="H60" i="40"/>
  <c r="G60" i="40"/>
  <c r="F60" i="40"/>
  <c r="E60" i="40"/>
  <c r="D60" i="40"/>
  <c r="C60" i="40"/>
  <c r="N58" i="40"/>
  <c r="M58" i="40"/>
  <c r="L58" i="40"/>
  <c r="K58" i="40"/>
  <c r="J58" i="40"/>
  <c r="I58" i="40"/>
  <c r="G58" i="40"/>
  <c r="F58" i="40"/>
  <c r="E58" i="40"/>
  <c r="D58" i="40"/>
  <c r="C58" i="40"/>
  <c r="N57" i="40"/>
  <c r="M57" i="40"/>
  <c r="L57" i="40"/>
  <c r="K57" i="40"/>
  <c r="J57" i="40"/>
  <c r="I57" i="40"/>
  <c r="H57" i="40"/>
  <c r="G57" i="40"/>
  <c r="F57" i="40"/>
  <c r="E57" i="40"/>
  <c r="D57" i="40"/>
  <c r="C57" i="40"/>
  <c r="N56" i="40"/>
  <c r="M56" i="40"/>
  <c r="L56" i="40"/>
  <c r="K56" i="40"/>
  <c r="J56" i="40"/>
  <c r="I56" i="40"/>
  <c r="H56" i="40"/>
  <c r="G56" i="40"/>
  <c r="F56" i="40"/>
  <c r="E56" i="40"/>
  <c r="D56" i="40"/>
  <c r="C56" i="40"/>
  <c r="N55" i="40"/>
  <c r="M55" i="40"/>
  <c r="L55" i="40"/>
  <c r="K55" i="40"/>
  <c r="J55" i="40"/>
  <c r="I55" i="40"/>
  <c r="H55" i="40"/>
  <c r="G55" i="40"/>
  <c r="F55" i="40"/>
  <c r="E55" i="40"/>
  <c r="D55" i="40"/>
  <c r="BB54" i="24"/>
  <c r="BA54" i="24"/>
  <c r="AZ54" i="24"/>
  <c r="AY54" i="24"/>
  <c r="AX54" i="24"/>
  <c r="AW54" i="24"/>
  <c r="AV54" i="24"/>
  <c r="AU54" i="24"/>
  <c r="AT54" i="24"/>
  <c r="BG54" i="24" s="1"/>
  <c r="AS54" i="24"/>
  <c r="AR54" i="24"/>
  <c r="AQ54" i="24"/>
  <c r="AR53" i="24"/>
  <c r="AQ53" i="24"/>
  <c r="BB51" i="24"/>
  <c r="BA51" i="24"/>
  <c r="AZ51" i="24"/>
  <c r="AY51" i="24"/>
  <c r="AX51" i="24"/>
  <c r="AW51" i="24"/>
  <c r="AV51" i="24"/>
  <c r="AU51" i="24"/>
  <c r="AT51" i="24"/>
  <c r="AS51" i="24"/>
  <c r="AR51" i="24"/>
  <c r="AQ51" i="24"/>
  <c r="BB50" i="24"/>
  <c r="BA50" i="24"/>
  <c r="AZ50" i="24"/>
  <c r="AY50" i="24"/>
  <c r="AX50" i="24"/>
  <c r="AW50" i="24"/>
  <c r="AV50" i="24"/>
  <c r="AU50" i="24"/>
  <c r="AT50" i="24"/>
  <c r="AS50" i="24"/>
  <c r="AR50" i="24"/>
  <c r="AQ50" i="24"/>
  <c r="BB49" i="24"/>
  <c r="BA49" i="24"/>
  <c r="AZ49" i="24"/>
  <c r="AY49" i="24"/>
  <c r="AX49" i="24"/>
  <c r="AW49" i="24"/>
  <c r="AV49" i="24"/>
  <c r="AU49" i="24"/>
  <c r="AT49" i="24"/>
  <c r="AS49" i="24"/>
  <c r="AR49" i="24"/>
  <c r="AQ49" i="24"/>
  <c r="BB48" i="24"/>
  <c r="BA48" i="24"/>
  <c r="AZ48" i="24"/>
  <c r="AY48" i="24"/>
  <c r="AX48" i="24"/>
  <c r="AW48" i="24"/>
  <c r="AV48" i="24"/>
  <c r="AU48" i="24"/>
  <c r="AT48" i="24"/>
  <c r="AS48" i="24"/>
  <c r="AR48" i="24"/>
  <c r="AQ48" i="24"/>
  <c r="BB45" i="24"/>
  <c r="BA45" i="24"/>
  <c r="AZ45" i="24"/>
  <c r="AY45" i="24"/>
  <c r="AX45" i="24"/>
  <c r="AW45" i="24"/>
  <c r="AV45" i="24"/>
  <c r="AU45" i="24"/>
  <c r="AT45" i="24"/>
  <c r="AS45" i="24"/>
  <c r="AR45" i="24"/>
  <c r="AQ45" i="24"/>
  <c r="AR44" i="24"/>
  <c r="AR57" i="24" s="1"/>
  <c r="AQ44" i="24"/>
  <c r="BB42" i="24"/>
  <c r="BA42" i="24"/>
  <c r="AZ42" i="24"/>
  <c r="AY42" i="24"/>
  <c r="AX42" i="24"/>
  <c r="AW42" i="24"/>
  <c r="AV42" i="24"/>
  <c r="AU42" i="24"/>
  <c r="AT42" i="24"/>
  <c r="AS42" i="24"/>
  <c r="AR42" i="24"/>
  <c r="AQ42" i="24"/>
  <c r="BB41" i="24"/>
  <c r="BA41" i="24"/>
  <c r="AZ41" i="24"/>
  <c r="AY41" i="24"/>
  <c r="AX41" i="24"/>
  <c r="AW41" i="24"/>
  <c r="AV41" i="24"/>
  <c r="AU41" i="24"/>
  <c r="AT41" i="24"/>
  <c r="AS41" i="24"/>
  <c r="AR41" i="24"/>
  <c r="AQ41" i="24"/>
  <c r="BB40" i="24"/>
  <c r="BA40" i="24"/>
  <c r="AZ40" i="24"/>
  <c r="AY40" i="24"/>
  <c r="AX40" i="24"/>
  <c r="AW40" i="24"/>
  <c r="AV40" i="24"/>
  <c r="AU40" i="24"/>
  <c r="AT40" i="24"/>
  <c r="AS40" i="24"/>
  <c r="AR40" i="24"/>
  <c r="AQ40" i="24"/>
  <c r="BB39" i="24"/>
  <c r="BA39" i="24"/>
  <c r="AZ39" i="24"/>
  <c r="AY39" i="24"/>
  <c r="AX39" i="24"/>
  <c r="AW39" i="24"/>
  <c r="AV39" i="24"/>
  <c r="AU39" i="24"/>
  <c r="AT39" i="24"/>
  <c r="AS39" i="24"/>
  <c r="AR39" i="24"/>
  <c r="AQ39" i="24"/>
  <c r="AK54" i="24"/>
  <c r="AJ54" i="24"/>
  <c r="AI54" i="24"/>
  <c r="AH54" i="24"/>
  <c r="AG54" i="24"/>
  <c r="AF54" i="24"/>
  <c r="AE54" i="24"/>
  <c r="AD54" i="24"/>
  <c r="AC54" i="24"/>
  <c r="AB54" i="24"/>
  <c r="AA54" i="24"/>
  <c r="Z54" i="24"/>
  <c r="AA53" i="24"/>
  <c r="Z53" i="24"/>
  <c r="AK51" i="24"/>
  <c r="AJ51" i="24"/>
  <c r="AI51" i="24"/>
  <c r="S54" i="45" s="1"/>
  <c r="AH51" i="24"/>
  <c r="AG51" i="24"/>
  <c r="AF51" i="24"/>
  <c r="AE51" i="24"/>
  <c r="AD51" i="24"/>
  <c r="AC51" i="24"/>
  <c r="AB51" i="24"/>
  <c r="AA51" i="24"/>
  <c r="Z51" i="24"/>
  <c r="AK50" i="24"/>
  <c r="AJ50" i="24"/>
  <c r="AI50" i="24"/>
  <c r="AH50" i="24"/>
  <c r="AG50" i="24"/>
  <c r="AF50" i="24"/>
  <c r="AE50" i="24"/>
  <c r="AD50" i="24"/>
  <c r="AC50" i="24"/>
  <c r="AB50" i="24"/>
  <c r="AA50" i="24"/>
  <c r="Z50" i="24"/>
  <c r="AK49" i="24"/>
  <c r="AJ49" i="24"/>
  <c r="AI49" i="24"/>
  <c r="AH49" i="24"/>
  <c r="AG49" i="24"/>
  <c r="AF49" i="24"/>
  <c r="AE49" i="24"/>
  <c r="AD49" i="24"/>
  <c r="AC49" i="24"/>
  <c r="AB49" i="24"/>
  <c r="AA49" i="24"/>
  <c r="Z49" i="24"/>
  <c r="AK48" i="24"/>
  <c r="AJ48" i="24"/>
  <c r="AI48" i="24"/>
  <c r="AH48" i="24"/>
  <c r="AG48" i="24"/>
  <c r="AF48" i="24"/>
  <c r="AE48" i="24"/>
  <c r="AD48" i="24"/>
  <c r="AC48" i="24"/>
  <c r="AB48" i="24"/>
  <c r="AA48" i="24"/>
  <c r="Z48" i="24"/>
  <c r="AK45" i="24"/>
  <c r="AJ45" i="24"/>
  <c r="AI45" i="24"/>
  <c r="AH45" i="24"/>
  <c r="AG45" i="24"/>
  <c r="AF45" i="24"/>
  <c r="AE45" i="24"/>
  <c r="AD45" i="24"/>
  <c r="AC45" i="24"/>
  <c r="AB45" i="24"/>
  <c r="AA45" i="24"/>
  <c r="Z45" i="24"/>
  <c r="AA44" i="24"/>
  <c r="AA57" i="24" s="1"/>
  <c r="Z44" i="24"/>
  <c r="AK42" i="24"/>
  <c r="AJ42" i="24"/>
  <c r="AI42" i="24"/>
  <c r="AH42" i="24"/>
  <c r="AG42" i="24"/>
  <c r="AF42" i="24"/>
  <c r="AE42" i="24"/>
  <c r="AD42" i="24"/>
  <c r="AC42" i="24"/>
  <c r="AB42" i="24"/>
  <c r="AA42" i="24"/>
  <c r="Z42" i="24"/>
  <c r="AK41" i="24"/>
  <c r="AJ41" i="24"/>
  <c r="AI41" i="24"/>
  <c r="AH41" i="24"/>
  <c r="AG41" i="24"/>
  <c r="AF41" i="24"/>
  <c r="AE41" i="24"/>
  <c r="AD41" i="24"/>
  <c r="AC41" i="24"/>
  <c r="AB41" i="24"/>
  <c r="AA41" i="24"/>
  <c r="Z41" i="24"/>
  <c r="AK40" i="24"/>
  <c r="AJ40" i="24"/>
  <c r="AI40" i="24"/>
  <c r="AH40" i="24"/>
  <c r="AG40" i="24"/>
  <c r="AF40" i="24"/>
  <c r="AE40" i="24"/>
  <c r="AD40" i="24"/>
  <c r="AC40" i="24"/>
  <c r="AB40" i="24"/>
  <c r="AA40" i="24"/>
  <c r="Z40" i="24"/>
  <c r="AK39" i="24"/>
  <c r="AJ39" i="24"/>
  <c r="AI39" i="24"/>
  <c r="AH39" i="24"/>
  <c r="AG39" i="24"/>
  <c r="AF39" i="24"/>
  <c r="AE39" i="24"/>
  <c r="AD39" i="24"/>
  <c r="AC39" i="24"/>
  <c r="AB39" i="24"/>
  <c r="AA39" i="24"/>
  <c r="Z39" i="24"/>
  <c r="N54" i="24"/>
  <c r="M54" i="24"/>
  <c r="L54" i="24"/>
  <c r="K54" i="24"/>
  <c r="J54" i="24"/>
  <c r="I54" i="24"/>
  <c r="H54" i="24"/>
  <c r="G54" i="24"/>
  <c r="F54" i="24"/>
  <c r="BF54" i="24" s="1"/>
  <c r="E54" i="24"/>
  <c r="D54" i="24"/>
  <c r="C54" i="24"/>
  <c r="N53" i="24"/>
  <c r="M53" i="24"/>
  <c r="L53" i="24"/>
  <c r="K53" i="24"/>
  <c r="J53" i="24"/>
  <c r="H53" i="24"/>
  <c r="G53" i="24"/>
  <c r="F53" i="24"/>
  <c r="E53" i="24"/>
  <c r="D53" i="24"/>
  <c r="C53" i="24"/>
  <c r="N51" i="24"/>
  <c r="M51" i="24"/>
  <c r="L51" i="24"/>
  <c r="K51" i="24"/>
  <c r="J51" i="24"/>
  <c r="I51" i="24"/>
  <c r="H51" i="24"/>
  <c r="G51" i="24"/>
  <c r="F51" i="24"/>
  <c r="E51" i="24"/>
  <c r="D51" i="24"/>
  <c r="C51" i="24"/>
  <c r="N50" i="24"/>
  <c r="M50" i="24"/>
  <c r="L50" i="24"/>
  <c r="K50" i="24"/>
  <c r="J50" i="24"/>
  <c r="I50" i="24"/>
  <c r="H50" i="24"/>
  <c r="G50" i="24"/>
  <c r="F50" i="24"/>
  <c r="E50" i="24"/>
  <c r="D50" i="24"/>
  <c r="C50" i="24"/>
  <c r="N49" i="24"/>
  <c r="M49" i="24"/>
  <c r="L49" i="24"/>
  <c r="K49" i="24"/>
  <c r="J49" i="24"/>
  <c r="I49" i="24"/>
  <c r="H49" i="24"/>
  <c r="G49" i="24"/>
  <c r="F49" i="24"/>
  <c r="E49" i="24"/>
  <c r="D49" i="24"/>
  <c r="C49" i="24"/>
  <c r="N48" i="24"/>
  <c r="M48" i="24"/>
  <c r="L48" i="24"/>
  <c r="K48" i="24"/>
  <c r="J48" i="24"/>
  <c r="I48" i="24"/>
  <c r="H48" i="24"/>
  <c r="G48" i="24"/>
  <c r="F48" i="24"/>
  <c r="E48" i="24"/>
  <c r="D48" i="24"/>
  <c r="N45" i="24"/>
  <c r="M45" i="24"/>
  <c r="L45" i="24"/>
  <c r="K45" i="24"/>
  <c r="J45" i="24"/>
  <c r="I45" i="24"/>
  <c r="H45" i="24"/>
  <c r="G45" i="24"/>
  <c r="F45" i="24"/>
  <c r="E45" i="24"/>
  <c r="D45" i="24"/>
  <c r="C45" i="24"/>
  <c r="N44" i="24"/>
  <c r="M44" i="24"/>
  <c r="L44" i="24"/>
  <c r="K44" i="24"/>
  <c r="J44" i="24"/>
  <c r="H44" i="24"/>
  <c r="G44" i="24"/>
  <c r="F44" i="24"/>
  <c r="E44" i="24"/>
  <c r="C44" i="24"/>
  <c r="N42" i="24"/>
  <c r="M42" i="24"/>
  <c r="L42" i="24"/>
  <c r="K42" i="24"/>
  <c r="J42" i="24"/>
  <c r="I42" i="24"/>
  <c r="H42" i="24"/>
  <c r="G42" i="24"/>
  <c r="F42" i="24"/>
  <c r="E42" i="24"/>
  <c r="D42" i="24"/>
  <c r="C42" i="24"/>
  <c r="N41" i="24"/>
  <c r="M41" i="24"/>
  <c r="L41" i="24"/>
  <c r="K41" i="24"/>
  <c r="J41" i="24"/>
  <c r="I41" i="24"/>
  <c r="H41" i="24"/>
  <c r="G41" i="24"/>
  <c r="F41" i="24"/>
  <c r="E41" i="24"/>
  <c r="D41" i="24"/>
  <c r="C41" i="24"/>
  <c r="N40" i="24"/>
  <c r="M40" i="24"/>
  <c r="L40" i="24"/>
  <c r="K40" i="24"/>
  <c r="J40" i="24"/>
  <c r="I40" i="24"/>
  <c r="H40" i="24"/>
  <c r="G40" i="24"/>
  <c r="F40" i="24"/>
  <c r="E40" i="24"/>
  <c r="D40" i="24"/>
  <c r="C40" i="24"/>
  <c r="N39" i="24"/>
  <c r="M39" i="24"/>
  <c r="L39" i="24"/>
  <c r="K39" i="24"/>
  <c r="J39" i="24"/>
  <c r="I39" i="24"/>
  <c r="H39" i="24"/>
  <c r="G39" i="24"/>
  <c r="F39" i="24"/>
  <c r="E39" i="24"/>
  <c r="D39" i="24"/>
  <c r="C39" i="24"/>
  <c r="BB45" i="1"/>
  <c r="BA45" i="1"/>
  <c r="AZ45" i="1"/>
  <c r="AY45" i="1"/>
  <c r="AX45" i="1"/>
  <c r="AW45" i="1"/>
  <c r="AV45" i="1"/>
  <c r="AU45" i="1"/>
  <c r="AT45" i="1"/>
  <c r="AS45" i="1"/>
  <c r="AR45" i="1"/>
  <c r="AQ45" i="1"/>
  <c r="AR44" i="1"/>
  <c r="AQ44" i="1"/>
  <c r="BB42" i="1"/>
  <c r="BA42" i="1"/>
  <c r="AZ42" i="1"/>
  <c r="AY42" i="1"/>
  <c r="AX42" i="1"/>
  <c r="AW42" i="1"/>
  <c r="AV42" i="1"/>
  <c r="AU42" i="1"/>
  <c r="AT42" i="1"/>
  <c r="AS42" i="1"/>
  <c r="AR42" i="1"/>
  <c r="AQ42" i="1"/>
  <c r="BB41" i="1"/>
  <c r="BA41" i="1"/>
  <c r="AZ41" i="1"/>
  <c r="AY41" i="1"/>
  <c r="AX41" i="1"/>
  <c r="AW41" i="1"/>
  <c r="AV41" i="1"/>
  <c r="AU41" i="1"/>
  <c r="AT41" i="1"/>
  <c r="AS41" i="1"/>
  <c r="AR41" i="1"/>
  <c r="AQ41" i="1"/>
  <c r="BB40" i="1"/>
  <c r="BA40" i="1"/>
  <c r="AZ40" i="1"/>
  <c r="AY40" i="1"/>
  <c r="AX40" i="1"/>
  <c r="AW40" i="1"/>
  <c r="AV40" i="1"/>
  <c r="AU40" i="1"/>
  <c r="AT40" i="1"/>
  <c r="AS40" i="1"/>
  <c r="AR40" i="1"/>
  <c r="AQ40" i="1"/>
  <c r="BB39" i="1"/>
  <c r="BA39" i="1"/>
  <c r="AZ39" i="1"/>
  <c r="AY39" i="1"/>
  <c r="AX39" i="1"/>
  <c r="AW39" i="1"/>
  <c r="AV39" i="1"/>
  <c r="AU39" i="1"/>
  <c r="AT39" i="1"/>
  <c r="AS39" i="1"/>
  <c r="AR39" i="1"/>
  <c r="AQ39" i="1"/>
  <c r="BB54" i="1"/>
  <c r="BA54" i="1"/>
  <c r="AZ54" i="1"/>
  <c r="AY54" i="1"/>
  <c r="AX54" i="1"/>
  <c r="AW54" i="1"/>
  <c r="AV54" i="1"/>
  <c r="AU54" i="1"/>
  <c r="AT54" i="1"/>
  <c r="AS54" i="1"/>
  <c r="AR54" i="1"/>
  <c r="AQ54" i="1"/>
  <c r="AR53" i="1"/>
  <c r="AQ53" i="1"/>
  <c r="BB51" i="1"/>
  <c r="BA51" i="1"/>
  <c r="AZ51" i="1"/>
  <c r="AY51" i="1"/>
  <c r="AX51" i="1"/>
  <c r="AW51" i="1"/>
  <c r="AV51" i="1"/>
  <c r="AU51" i="1"/>
  <c r="AT51" i="1"/>
  <c r="AS51" i="1"/>
  <c r="AR51" i="1"/>
  <c r="AQ51" i="1"/>
  <c r="BB50" i="1"/>
  <c r="BA50" i="1"/>
  <c r="AZ50" i="1"/>
  <c r="AY50" i="1"/>
  <c r="AX50" i="1"/>
  <c r="AW50" i="1"/>
  <c r="AV50" i="1"/>
  <c r="AU50" i="1"/>
  <c r="AT50" i="1"/>
  <c r="AS50" i="1"/>
  <c r="AR50" i="1"/>
  <c r="AQ50" i="1"/>
  <c r="BB49" i="1"/>
  <c r="BA49" i="1"/>
  <c r="AZ49" i="1"/>
  <c r="AY49" i="1"/>
  <c r="AX49" i="1"/>
  <c r="AW49" i="1"/>
  <c r="AV49" i="1"/>
  <c r="AU49" i="1"/>
  <c r="AT49" i="1"/>
  <c r="AS49" i="1"/>
  <c r="AR49" i="1"/>
  <c r="AQ49" i="1"/>
  <c r="BB48" i="1"/>
  <c r="BA48" i="1"/>
  <c r="AZ48" i="1"/>
  <c r="AY48" i="1"/>
  <c r="AX48" i="1"/>
  <c r="AW48" i="1"/>
  <c r="AV48" i="1"/>
  <c r="AU48" i="1"/>
  <c r="AT48" i="1"/>
  <c r="AS48" i="1"/>
  <c r="AR48" i="1"/>
  <c r="AQ48" i="1"/>
  <c r="AK54" i="1"/>
  <c r="AJ54" i="1"/>
  <c r="AI54" i="1"/>
  <c r="AH54" i="1"/>
  <c r="AG54" i="1"/>
  <c r="AF54" i="1"/>
  <c r="AE54" i="1"/>
  <c r="AD54" i="1"/>
  <c r="AC54" i="1"/>
  <c r="AB54" i="1"/>
  <c r="AA54" i="1"/>
  <c r="Z54" i="1"/>
  <c r="AA53" i="1"/>
  <c r="Z53" i="1"/>
  <c r="AK51" i="1"/>
  <c r="AJ51" i="1"/>
  <c r="AI51" i="1"/>
  <c r="S55" i="45" s="1"/>
  <c r="AH51" i="1"/>
  <c r="AG51" i="1"/>
  <c r="AF51" i="1"/>
  <c r="AE51" i="1"/>
  <c r="AD51" i="1"/>
  <c r="AC51" i="1"/>
  <c r="AB51" i="1"/>
  <c r="AA51" i="1"/>
  <c r="Z51" i="1"/>
  <c r="AK50" i="1"/>
  <c r="AJ50" i="1"/>
  <c r="AI50" i="1"/>
  <c r="AH50" i="1"/>
  <c r="AG50" i="1"/>
  <c r="AF50" i="1"/>
  <c r="AE50" i="1"/>
  <c r="AD50" i="1"/>
  <c r="AC50" i="1"/>
  <c r="AB50" i="1"/>
  <c r="AA50" i="1"/>
  <c r="Z50" i="1"/>
  <c r="AK49" i="1"/>
  <c r="AJ49" i="1"/>
  <c r="AI49" i="1"/>
  <c r="AH49" i="1"/>
  <c r="AG49" i="1"/>
  <c r="AF49" i="1"/>
  <c r="AE49" i="1"/>
  <c r="AD49" i="1"/>
  <c r="AC49" i="1"/>
  <c r="AB49" i="1"/>
  <c r="AA49" i="1"/>
  <c r="Z49" i="1"/>
  <c r="AK48" i="1"/>
  <c r="AJ48" i="1"/>
  <c r="AI48" i="1"/>
  <c r="AH48" i="1"/>
  <c r="AG48" i="1"/>
  <c r="AF48" i="1"/>
  <c r="AE48" i="1"/>
  <c r="AD48" i="1"/>
  <c r="AC48" i="1"/>
  <c r="AB48" i="1"/>
  <c r="AA48" i="1"/>
  <c r="Z48" i="1"/>
  <c r="AK45" i="1"/>
  <c r="AJ45" i="1"/>
  <c r="AI45" i="1"/>
  <c r="AH45" i="1"/>
  <c r="AG45" i="1"/>
  <c r="AF45" i="1"/>
  <c r="AE45" i="1"/>
  <c r="AD45" i="1"/>
  <c r="AC45" i="1"/>
  <c r="AB45" i="1"/>
  <c r="Z45" i="1"/>
  <c r="AA44" i="1"/>
  <c r="AK42" i="1"/>
  <c r="AJ42" i="1"/>
  <c r="AI42" i="1"/>
  <c r="AH42" i="1"/>
  <c r="AG42" i="1"/>
  <c r="AF42" i="1"/>
  <c r="AE42" i="1"/>
  <c r="AD42" i="1"/>
  <c r="AC42" i="1"/>
  <c r="AB42" i="1"/>
  <c r="AA42" i="1"/>
  <c r="Z42" i="1"/>
  <c r="AK41" i="1"/>
  <c r="AJ41" i="1"/>
  <c r="AI41" i="1"/>
  <c r="AH41" i="1"/>
  <c r="AG41" i="1"/>
  <c r="AF41" i="1"/>
  <c r="AE41" i="1"/>
  <c r="AD41" i="1"/>
  <c r="AC41" i="1"/>
  <c r="AB41" i="1"/>
  <c r="AA41" i="1"/>
  <c r="Z41" i="1"/>
  <c r="AK40" i="1"/>
  <c r="AJ40" i="1"/>
  <c r="AI40" i="1"/>
  <c r="AH40" i="1"/>
  <c r="AG40" i="1"/>
  <c r="AF40" i="1"/>
  <c r="AE40" i="1"/>
  <c r="AD40" i="1"/>
  <c r="AC40" i="1"/>
  <c r="AB40" i="1"/>
  <c r="AA40" i="1"/>
  <c r="Z40" i="1"/>
  <c r="AK39" i="1"/>
  <c r="AJ39" i="1"/>
  <c r="AI39" i="1"/>
  <c r="AH39" i="1"/>
  <c r="AG39" i="1"/>
  <c r="AF39" i="1"/>
  <c r="AE39" i="1"/>
  <c r="AD39" i="1"/>
  <c r="AC39" i="1"/>
  <c r="AB39" i="1"/>
  <c r="AA39" i="1"/>
  <c r="Z39" i="1"/>
  <c r="N54" i="1"/>
  <c r="M54" i="1"/>
  <c r="L54" i="1"/>
  <c r="K54" i="1"/>
  <c r="H54" i="1"/>
  <c r="G54" i="1"/>
  <c r="F54" i="1"/>
  <c r="BF54" i="1" s="1"/>
  <c r="E54" i="1"/>
  <c r="D54" i="1"/>
  <c r="C54" i="1"/>
  <c r="N53" i="1"/>
  <c r="N63" i="1" s="1"/>
  <c r="M53" i="1"/>
  <c r="M63" i="1" s="1"/>
  <c r="L53" i="1"/>
  <c r="L63" i="1" s="1"/>
  <c r="H53" i="1"/>
  <c r="G53" i="1"/>
  <c r="F53" i="1"/>
  <c r="BF53" i="1" s="1"/>
  <c r="E53" i="1"/>
  <c r="D53" i="1"/>
  <c r="C53" i="1"/>
  <c r="N51" i="1"/>
  <c r="M51" i="1"/>
  <c r="L51" i="1"/>
  <c r="K51" i="1"/>
  <c r="H51" i="1"/>
  <c r="G51" i="1"/>
  <c r="F51" i="1"/>
  <c r="E51" i="1"/>
  <c r="D51" i="1"/>
  <c r="C51" i="1"/>
  <c r="N50" i="1"/>
  <c r="M50" i="1"/>
  <c r="L50" i="1"/>
  <c r="K50" i="1"/>
  <c r="H50" i="1"/>
  <c r="G50" i="1"/>
  <c r="F50" i="1"/>
  <c r="E50" i="1"/>
  <c r="D50" i="1"/>
  <c r="C50" i="1"/>
  <c r="N49" i="1"/>
  <c r="M49" i="1"/>
  <c r="L49" i="1"/>
  <c r="K49" i="1"/>
  <c r="H49" i="1"/>
  <c r="G49" i="1"/>
  <c r="F49" i="1"/>
  <c r="E49" i="1"/>
  <c r="D49" i="1"/>
  <c r="C49" i="1"/>
  <c r="N48" i="1"/>
  <c r="M48" i="1"/>
  <c r="L48" i="1"/>
  <c r="K48" i="1"/>
  <c r="J48" i="1"/>
  <c r="I48" i="1"/>
  <c r="H48" i="1"/>
  <c r="G48" i="1"/>
  <c r="F48" i="1"/>
  <c r="E48" i="1"/>
  <c r="D48" i="1"/>
  <c r="N45" i="1"/>
  <c r="M45" i="1"/>
  <c r="L45" i="1"/>
  <c r="K45" i="1"/>
  <c r="J45" i="1"/>
  <c r="I45" i="1"/>
  <c r="H45" i="1"/>
  <c r="G45" i="1"/>
  <c r="F45" i="1"/>
  <c r="E45" i="1"/>
  <c r="D45" i="1"/>
  <c r="C45" i="1"/>
  <c r="K44" i="1"/>
  <c r="J44" i="1"/>
  <c r="H44" i="1"/>
  <c r="G44" i="1"/>
  <c r="F44" i="1"/>
  <c r="E44" i="1"/>
  <c r="D44" i="1"/>
  <c r="C44" i="1"/>
  <c r="N42" i="1"/>
  <c r="M42" i="1"/>
  <c r="L42" i="1"/>
  <c r="K42" i="1"/>
  <c r="J42" i="1"/>
  <c r="I42" i="1"/>
  <c r="H42" i="1"/>
  <c r="G42" i="1"/>
  <c r="F42" i="1"/>
  <c r="E42" i="1"/>
  <c r="D42" i="1"/>
  <c r="C42" i="1"/>
  <c r="N41" i="1"/>
  <c r="M41" i="1"/>
  <c r="L41" i="1"/>
  <c r="K41" i="1"/>
  <c r="J41" i="1"/>
  <c r="I41" i="1"/>
  <c r="H41" i="1"/>
  <c r="G41" i="1"/>
  <c r="F41" i="1"/>
  <c r="E41" i="1"/>
  <c r="D41" i="1"/>
  <c r="C41" i="1"/>
  <c r="N40" i="1"/>
  <c r="M40" i="1"/>
  <c r="L40" i="1"/>
  <c r="K40" i="1"/>
  <c r="J40" i="1"/>
  <c r="I40" i="1"/>
  <c r="H40" i="1"/>
  <c r="G40" i="1"/>
  <c r="F40" i="1"/>
  <c r="E40" i="1"/>
  <c r="D40" i="1"/>
  <c r="C40" i="1"/>
  <c r="N39" i="1"/>
  <c r="M39" i="1"/>
  <c r="L39" i="1"/>
  <c r="K39" i="1"/>
  <c r="J39" i="1"/>
  <c r="I39" i="1"/>
  <c r="H39" i="1"/>
  <c r="G39" i="1"/>
  <c r="F39" i="1"/>
  <c r="E39" i="1"/>
  <c r="D39" i="1"/>
  <c r="C39" i="1"/>
  <c r="BF53" i="24" l="1"/>
  <c r="R43" i="1"/>
  <c r="S43" i="1" s="1"/>
  <c r="BG54" i="1"/>
  <c r="V19" i="1"/>
  <c r="V36" i="1"/>
  <c r="V35" i="1"/>
  <c r="V28" i="1"/>
  <c r="V27" i="1"/>
  <c r="V26" i="1"/>
  <c r="V20" i="1"/>
  <c r="V18" i="1"/>
  <c r="V12" i="1"/>
  <c r="V11" i="1"/>
  <c r="U44" i="1"/>
  <c r="T44" i="1"/>
  <c r="R44" i="1"/>
  <c r="S44" i="1" s="1"/>
  <c r="V60" i="40"/>
  <c r="T60" i="40"/>
  <c r="R60" i="40"/>
  <c r="S60" i="40" s="1"/>
  <c r="U60" i="40"/>
  <c r="J28" i="45"/>
  <c r="R43" i="24"/>
  <c r="S43" i="24" s="1"/>
  <c r="P55" i="45"/>
  <c r="Q55" i="45"/>
  <c r="Q54" i="45"/>
  <c r="P54" i="45"/>
  <c r="R55" i="45"/>
  <c r="R54" i="45"/>
  <c r="Z57" i="24"/>
  <c r="AR57" i="1"/>
  <c r="AA57" i="1"/>
  <c r="AQ57" i="1"/>
  <c r="AM55" i="40"/>
  <c r="AM56" i="40"/>
  <c r="AM57" i="40"/>
  <c r="AM58" i="40"/>
  <c r="AM61" i="40"/>
  <c r="N62" i="40"/>
  <c r="L62" i="40"/>
  <c r="M62" i="40"/>
  <c r="J62" i="40"/>
  <c r="K62" i="40"/>
  <c r="I62" i="40"/>
  <c r="G62" i="40"/>
  <c r="F62" i="40"/>
  <c r="H62" i="40"/>
  <c r="AQ46" i="24"/>
  <c r="AQ57" i="24"/>
  <c r="Z62" i="40"/>
  <c r="AQ73" i="40"/>
  <c r="Z73" i="40"/>
  <c r="AR73" i="40"/>
  <c r="AA73" i="40"/>
  <c r="D62" i="40"/>
  <c r="C62" i="40"/>
  <c r="E62" i="40"/>
  <c r="AR46" i="24"/>
  <c r="Z46" i="24"/>
  <c r="AA46" i="24"/>
  <c r="AQ73" i="33"/>
  <c r="BB61" i="33"/>
  <c r="BA61" i="33"/>
  <c r="AZ61" i="33"/>
  <c r="AY61" i="33"/>
  <c r="AX61" i="33"/>
  <c r="AW61" i="33"/>
  <c r="AV61" i="33"/>
  <c r="AU61" i="33"/>
  <c r="AT61" i="33"/>
  <c r="AS61" i="33"/>
  <c r="AR61" i="33"/>
  <c r="AR62" i="33" s="1"/>
  <c r="AQ61" i="33"/>
  <c r="AR58" i="33"/>
  <c r="AQ58" i="33"/>
  <c r="BB56" i="33"/>
  <c r="BA56" i="33"/>
  <c r="AZ56" i="33"/>
  <c r="AY56" i="33"/>
  <c r="AX56" i="33"/>
  <c r="AW56" i="33"/>
  <c r="AV56" i="33"/>
  <c r="AU56" i="33"/>
  <c r="AT56" i="33"/>
  <c r="AS56" i="33"/>
  <c r="AR56" i="33"/>
  <c r="AQ56" i="33"/>
  <c r="BB55" i="33"/>
  <c r="BA55" i="33"/>
  <c r="AZ55" i="33"/>
  <c r="AY55" i="33"/>
  <c r="AX55" i="33"/>
  <c r="AW55" i="33"/>
  <c r="AV55" i="33"/>
  <c r="AU55" i="33"/>
  <c r="AT55" i="33"/>
  <c r="AS55" i="33"/>
  <c r="AR55" i="33"/>
  <c r="AQ55" i="33"/>
  <c r="AK61" i="33"/>
  <c r="AJ61" i="33"/>
  <c r="AI61" i="33"/>
  <c r="AH61" i="33"/>
  <c r="AG61" i="33"/>
  <c r="AF61" i="33"/>
  <c r="AE61" i="33"/>
  <c r="AD61" i="33"/>
  <c r="AC61" i="33"/>
  <c r="AB61" i="33"/>
  <c r="Z61" i="33"/>
  <c r="AK56" i="33"/>
  <c r="AJ56" i="33"/>
  <c r="AI56" i="33"/>
  <c r="AH56" i="33"/>
  <c r="AG56" i="33"/>
  <c r="AF56" i="33"/>
  <c r="AD56" i="33"/>
  <c r="AC56" i="33"/>
  <c r="AB56" i="33"/>
  <c r="AA56" i="33"/>
  <c r="Z56" i="33"/>
  <c r="AK55" i="33"/>
  <c r="AJ55" i="33"/>
  <c r="AI55" i="33"/>
  <c r="AH55" i="33"/>
  <c r="AG55" i="33"/>
  <c r="AF55" i="33"/>
  <c r="AD55" i="33"/>
  <c r="AC55" i="33"/>
  <c r="AB55" i="33"/>
  <c r="AA55" i="33"/>
  <c r="Z55" i="33"/>
  <c r="C55" i="40"/>
  <c r="J64" i="11"/>
  <c r="B64" i="11"/>
  <c r="O62" i="40" l="1"/>
  <c r="T44" i="24"/>
  <c r="R44" i="24"/>
  <c r="S44" i="24" s="1"/>
  <c r="U44" i="24"/>
  <c r="V35" i="24"/>
  <c r="V19" i="24"/>
  <c r="V36" i="24"/>
  <c r="V20" i="24"/>
  <c r="V27" i="24"/>
  <c r="V11" i="24"/>
  <c r="V28" i="24"/>
  <c r="V12" i="24"/>
  <c r="R58" i="40"/>
  <c r="S58" i="40" s="1"/>
  <c r="V58" i="40"/>
  <c r="T58" i="40"/>
  <c r="R59" i="40"/>
  <c r="S59" i="40" s="1"/>
  <c r="U58" i="40"/>
  <c r="V57" i="40"/>
  <c r="T57" i="40"/>
  <c r="R57" i="40"/>
  <c r="S57" i="40" s="1"/>
  <c r="U57" i="40"/>
  <c r="V56" i="40"/>
  <c r="V44" i="40"/>
  <c r="V43" i="40"/>
  <c r="V36" i="40"/>
  <c r="V32" i="40"/>
  <c r="V25" i="40"/>
  <c r="V16" i="40"/>
  <c r="V40" i="40"/>
  <c r="V33" i="40"/>
  <c r="V26" i="40"/>
  <c r="V17" i="40"/>
  <c r="V9" i="40"/>
  <c r="T56" i="40"/>
  <c r="V41" i="40"/>
  <c r="V34" i="40"/>
  <c r="V27" i="40"/>
  <c r="V18" i="40"/>
  <c r="V11" i="40"/>
  <c r="V10" i="40"/>
  <c r="V35" i="40"/>
  <c r="V28" i="40"/>
  <c r="V24" i="40"/>
  <c r="V20" i="40"/>
  <c r="V19" i="40"/>
  <c r="V12" i="40"/>
  <c r="R56" i="40"/>
  <c r="S56" i="40" s="1"/>
  <c r="V42" i="40"/>
  <c r="V59" i="40"/>
  <c r="U56" i="40"/>
  <c r="Z62" i="33"/>
  <c r="AQ62" i="33"/>
  <c r="P62" i="40"/>
  <c r="AM61" i="33"/>
  <c r="BD61" i="33"/>
  <c r="AM55" i="33"/>
  <c r="AM56" i="33"/>
  <c r="P55" i="33"/>
  <c r="P56" i="33"/>
  <c r="P58" i="33"/>
  <c r="BD55" i="33"/>
  <c r="BD56" i="33"/>
  <c r="AA19" i="43"/>
  <c r="AA33" i="43" s="1"/>
  <c r="AA47" i="43" s="1"/>
  <c r="AA61" i="43" s="1"/>
  <c r="S19" i="43"/>
  <c r="S33" i="43" s="1"/>
  <c r="S47" i="43" s="1"/>
  <c r="S61" i="43" s="1"/>
  <c r="S50" i="43" l="1"/>
  <c r="S49" i="43"/>
  <c r="AA49" i="43"/>
  <c r="T49" i="43"/>
  <c r="T50" i="43"/>
  <c r="AA50" i="43"/>
  <c r="S39" i="43"/>
  <c r="S25" i="43"/>
  <c r="T11" i="43"/>
  <c r="S11" i="43"/>
  <c r="J19" i="43"/>
  <c r="J33" i="43" s="1"/>
  <c r="J47" i="43" s="1"/>
  <c r="J61" i="43" s="1"/>
  <c r="B19" i="43"/>
  <c r="B33" i="43" s="1"/>
  <c r="B47" i="43" s="1"/>
  <c r="B61" i="43" s="1"/>
  <c r="AB37" i="43"/>
  <c r="AB23" i="43"/>
  <c r="BC70" i="40"/>
  <c r="K39" i="11"/>
  <c r="L39" i="11"/>
  <c r="J39" i="11"/>
  <c r="L38" i="11"/>
  <c r="J38" i="11"/>
  <c r="K37" i="11"/>
  <c r="L37" i="11"/>
  <c r="K36" i="11"/>
  <c r="L36" i="11"/>
  <c r="K35" i="11"/>
  <c r="L35" i="11"/>
  <c r="L34" i="11"/>
  <c r="AB36" i="43"/>
  <c r="AB22" i="43"/>
  <c r="AB8" i="43"/>
  <c r="AB35" i="43"/>
  <c r="AB21" i="43"/>
  <c r="AB7" i="43"/>
  <c r="K23" i="11"/>
  <c r="K22" i="11"/>
  <c r="K9" i="11"/>
  <c r="K8" i="11"/>
  <c r="K7" i="11"/>
  <c r="K6" i="11"/>
  <c r="AB38" i="43"/>
  <c r="AB10" i="43"/>
  <c r="AL65" i="33"/>
  <c r="K54" i="11"/>
  <c r="T42" i="33"/>
  <c r="T41" i="33"/>
  <c r="T39" i="33"/>
  <c r="T33" i="33"/>
  <c r="T32" i="33"/>
  <c r="T31" i="33"/>
  <c r="K52" i="11"/>
  <c r="T25" i="33"/>
  <c r="T24" i="33"/>
  <c r="T23" i="33"/>
  <c r="T9" i="33"/>
  <c r="T8" i="33"/>
  <c r="T7" i="33"/>
  <c r="M38" i="11" l="1"/>
  <c r="M34" i="11"/>
  <c r="M37" i="11"/>
  <c r="M36" i="11"/>
  <c r="M39" i="11"/>
  <c r="M35" i="11"/>
  <c r="S53" i="43"/>
  <c r="T53" i="43"/>
  <c r="B49" i="43"/>
  <c r="AL70" i="40"/>
  <c r="O70" i="40"/>
  <c r="K38" i="11"/>
  <c r="T45" i="40"/>
  <c r="U45" i="40"/>
  <c r="AB49" i="43"/>
  <c r="AL70" i="33"/>
  <c r="L53" i="11"/>
  <c r="L50" i="11"/>
  <c r="O67" i="33"/>
  <c r="T18" i="33"/>
  <c r="AL66" i="33"/>
  <c r="AB24" i="43"/>
  <c r="AB52" i="43" s="1"/>
  <c r="O66" i="33"/>
  <c r="T17" i="33"/>
  <c r="K50" i="11"/>
  <c r="T13" i="33"/>
  <c r="T15" i="33"/>
  <c r="O69" i="33"/>
  <c r="T26" i="33"/>
  <c r="U26" i="33"/>
  <c r="R26" i="33"/>
  <c r="S26" i="33" s="1"/>
  <c r="T40" i="33"/>
  <c r="AL67" i="33"/>
  <c r="T10" i="33"/>
  <c r="O65" i="33"/>
  <c r="T16" i="33"/>
  <c r="K51" i="11"/>
  <c r="T21" i="33"/>
  <c r="O70" i="33"/>
  <c r="L52" i="11"/>
  <c r="T34" i="33"/>
  <c r="AL64" i="33"/>
  <c r="D56" i="11"/>
  <c r="H34" i="11"/>
  <c r="K34" i="11"/>
  <c r="T58" i="33"/>
  <c r="K53" i="11"/>
  <c r="T55" i="33"/>
  <c r="L51" i="11"/>
  <c r="K67" i="11"/>
  <c r="K69" i="11"/>
  <c r="K66" i="11"/>
  <c r="K70" i="11"/>
  <c r="AA39" i="43"/>
  <c r="AB9" i="43"/>
  <c r="AB11" i="43" s="1"/>
  <c r="V55" i="40"/>
  <c r="K68" i="11"/>
  <c r="AB50" i="43"/>
  <c r="AB39" i="43"/>
  <c r="B50" i="43"/>
  <c r="C50" i="43"/>
  <c r="D49" i="43"/>
  <c r="C49" i="43"/>
  <c r="D50" i="43"/>
  <c r="C48" i="24"/>
  <c r="O54" i="24"/>
  <c r="O53" i="24"/>
  <c r="O51" i="24"/>
  <c r="O50" i="24"/>
  <c r="O49" i="24"/>
  <c r="O48" i="24"/>
  <c r="C48" i="1"/>
  <c r="T56" i="33" l="1"/>
  <c r="V51" i="33"/>
  <c r="T57" i="33"/>
  <c r="V52" i="33"/>
  <c r="V42" i="33"/>
  <c r="Y64" i="43"/>
  <c r="M52" i="11"/>
  <c r="M50" i="11"/>
  <c r="M53" i="11"/>
  <c r="M51" i="11"/>
  <c r="D53" i="43"/>
  <c r="F49" i="43"/>
  <c r="E49" i="43"/>
  <c r="E50" i="43"/>
  <c r="F50" i="43"/>
  <c r="AA11" i="43"/>
  <c r="AA52" i="43"/>
  <c r="J72" i="11"/>
  <c r="AA51" i="43"/>
  <c r="C53" i="43"/>
  <c r="B53" i="43"/>
  <c r="AB51" i="43"/>
  <c r="AB53" i="43" s="1"/>
  <c r="K72" i="11"/>
  <c r="V45" i="40"/>
  <c r="H63" i="43"/>
  <c r="AF54" i="40"/>
  <c r="AB54" i="40"/>
  <c r="AI54" i="40"/>
  <c r="AE54" i="40"/>
  <c r="AH54" i="40"/>
  <c r="AK54" i="40"/>
  <c r="AC54" i="40"/>
  <c r="AJ54" i="40"/>
  <c r="AD54" i="40"/>
  <c r="AG54" i="40"/>
  <c r="V61" i="40"/>
  <c r="T61" i="40"/>
  <c r="U61" i="40"/>
  <c r="AA25" i="43"/>
  <c r="AB25" i="43"/>
  <c r="V26" i="33"/>
  <c r="AM52" i="33"/>
  <c r="BD52" i="33"/>
  <c r="H51" i="43"/>
  <c r="H49" i="43"/>
  <c r="H52" i="43"/>
  <c r="H50" i="43"/>
  <c r="L38" i="43"/>
  <c r="K38" i="43"/>
  <c r="L36" i="43"/>
  <c r="K36" i="43"/>
  <c r="H36" i="43"/>
  <c r="G35" i="43"/>
  <c r="L24" i="43"/>
  <c r="K24" i="43"/>
  <c r="L22" i="43"/>
  <c r="K22" i="43"/>
  <c r="G24" i="43"/>
  <c r="G22" i="43"/>
  <c r="G23" i="43"/>
  <c r="L10" i="43"/>
  <c r="K10" i="43"/>
  <c r="L8" i="43"/>
  <c r="K8" i="43"/>
  <c r="H10" i="43"/>
  <c r="AT63" i="43" l="1"/>
  <c r="AC63" i="43"/>
  <c r="AE63" i="43" s="1"/>
  <c r="AC64" i="43"/>
  <c r="AD64" i="43" s="1"/>
  <c r="AC54" i="11"/>
  <c r="AD54" i="11" s="1"/>
  <c r="AT64" i="43"/>
  <c r="AT65" i="43" s="1"/>
  <c r="AU63" i="43"/>
  <c r="AT51" i="43"/>
  <c r="AV63" i="43"/>
  <c r="AX63" i="43"/>
  <c r="M8" i="43"/>
  <c r="M24" i="43"/>
  <c r="M38" i="43"/>
  <c r="W39" i="11"/>
  <c r="V39" i="11"/>
  <c r="M22" i="43"/>
  <c r="F71" i="11"/>
  <c r="E71" i="11"/>
  <c r="V63" i="43"/>
  <c r="W63" i="43"/>
  <c r="W54" i="11"/>
  <c r="V54" i="11"/>
  <c r="M36" i="43"/>
  <c r="W64" i="43"/>
  <c r="V64" i="43"/>
  <c r="F53" i="43"/>
  <c r="E53" i="43"/>
  <c r="M10" i="43"/>
  <c r="AA53" i="43"/>
  <c r="L71" i="11"/>
  <c r="M71" i="11" s="1"/>
  <c r="AC39" i="11"/>
  <c r="AD39" i="11" s="1"/>
  <c r="H71" i="11"/>
  <c r="G71" i="11"/>
  <c r="U65" i="43"/>
  <c r="Y63" i="43"/>
  <c r="L52" i="43"/>
  <c r="J52" i="43"/>
  <c r="K52" i="43"/>
  <c r="AB65" i="43"/>
  <c r="AM54" i="40"/>
  <c r="AM58" i="33"/>
  <c r="N10" i="43"/>
  <c r="N36" i="43"/>
  <c r="L50" i="43"/>
  <c r="J50" i="43"/>
  <c r="P22" i="43"/>
  <c r="P24" i="43"/>
  <c r="K50" i="43"/>
  <c r="N38" i="43"/>
  <c r="P8" i="43"/>
  <c r="N8" i="43"/>
  <c r="O22" i="43"/>
  <c r="O10" i="43"/>
  <c r="P38" i="43"/>
  <c r="O8" i="43"/>
  <c r="N22" i="43"/>
  <c r="P36" i="43"/>
  <c r="O24" i="43"/>
  <c r="G10" i="43"/>
  <c r="H7" i="43"/>
  <c r="H35" i="43"/>
  <c r="G21" i="43"/>
  <c r="G49" i="43" s="1"/>
  <c r="O36" i="43"/>
  <c r="C39" i="43"/>
  <c r="G36" i="43"/>
  <c r="G38" i="43"/>
  <c r="G37" i="43"/>
  <c r="H38" i="43"/>
  <c r="O38" i="43"/>
  <c r="H37" i="43"/>
  <c r="N24" i="43"/>
  <c r="D25" i="43"/>
  <c r="C25" i="43"/>
  <c r="B25" i="43"/>
  <c r="H21" i="43"/>
  <c r="H23" i="43"/>
  <c r="H22" i="43"/>
  <c r="H24" i="43"/>
  <c r="C11" i="43"/>
  <c r="G9" i="43"/>
  <c r="G8" i="43"/>
  <c r="H9" i="43"/>
  <c r="P10" i="43"/>
  <c r="D11" i="43"/>
  <c r="H8" i="43"/>
  <c r="U52" i="33"/>
  <c r="AG63" i="43" l="1"/>
  <c r="AD63" i="43"/>
  <c r="AG64" i="43"/>
  <c r="AE64" i="43"/>
  <c r="AC65" i="43"/>
  <c r="AD65" i="43" s="1"/>
  <c r="AM51" i="40"/>
  <c r="BD51" i="40"/>
  <c r="AF59" i="33"/>
  <c r="AF68" i="33"/>
  <c r="V47" i="45" s="1"/>
  <c r="AC59" i="33"/>
  <c r="AC68" i="33"/>
  <c r="AD59" i="33"/>
  <c r="AD68" i="33"/>
  <c r="AV59" i="33"/>
  <c r="AV68" i="33"/>
  <c r="AT59" i="33"/>
  <c r="AT68" i="33"/>
  <c r="BG68" i="33" s="1"/>
  <c r="AU59" i="33"/>
  <c r="AU68" i="33"/>
  <c r="AE68" i="33"/>
  <c r="AW59" i="33"/>
  <c r="AW68" i="33"/>
  <c r="BD51" i="33"/>
  <c r="AL68" i="33"/>
  <c r="AM51" i="33"/>
  <c r="AT52" i="43"/>
  <c r="AU64" i="43"/>
  <c r="AV64" i="43"/>
  <c r="AX64" i="43"/>
  <c r="AX65" i="43"/>
  <c r="AW65" i="43"/>
  <c r="AV65" i="43"/>
  <c r="AU65" i="43"/>
  <c r="AX51" i="43"/>
  <c r="AV51" i="43"/>
  <c r="AU51" i="43"/>
  <c r="Y65" i="43"/>
  <c r="W65" i="43"/>
  <c r="V65" i="43"/>
  <c r="F11" i="43"/>
  <c r="E11" i="43"/>
  <c r="F25" i="43"/>
  <c r="E25" i="43"/>
  <c r="M50" i="43"/>
  <c r="M52" i="43"/>
  <c r="P71" i="11"/>
  <c r="O71" i="11"/>
  <c r="N71" i="11"/>
  <c r="H64" i="43"/>
  <c r="O50" i="43"/>
  <c r="P61" i="33"/>
  <c r="G52" i="43"/>
  <c r="G51" i="43"/>
  <c r="N52" i="43"/>
  <c r="P52" i="43"/>
  <c r="O52" i="43"/>
  <c r="G50" i="43"/>
  <c r="P50" i="43"/>
  <c r="N50" i="43"/>
  <c r="G25" i="43"/>
  <c r="H39" i="43"/>
  <c r="G39" i="43"/>
  <c r="H25" i="43"/>
  <c r="G11" i="43"/>
  <c r="H11" i="43"/>
  <c r="U47" i="45" l="1"/>
  <c r="AG65" i="43"/>
  <c r="BD59" i="33"/>
  <c r="AM59" i="33"/>
  <c r="AM68" i="33"/>
  <c r="BD59" i="40"/>
  <c r="BC68" i="40"/>
  <c r="AL68" i="40"/>
  <c r="AM59" i="40"/>
  <c r="AE65" i="43"/>
  <c r="AF65" i="43"/>
  <c r="BD68" i="33"/>
  <c r="BC68" i="33"/>
  <c r="AV52" i="43"/>
  <c r="AX52" i="43"/>
  <c r="AU52" i="43"/>
  <c r="G53" i="43"/>
  <c r="H53" i="43"/>
  <c r="AE54" i="11"/>
  <c r="E65" i="43" l="1"/>
  <c r="F65" i="43"/>
  <c r="H65" i="43"/>
  <c r="X54" i="11"/>
  <c r="Y54" i="11"/>
  <c r="AA56" i="11" l="1"/>
  <c r="G37" i="11"/>
  <c r="J24" i="11" l="1"/>
  <c r="H53" i="11"/>
  <c r="N85" i="11"/>
  <c r="G85" i="11"/>
  <c r="H85" i="11"/>
  <c r="G23" i="11"/>
  <c r="H23" i="11"/>
  <c r="H37" i="11"/>
  <c r="H9" i="11"/>
  <c r="G9" i="11"/>
  <c r="BD7" i="24"/>
  <c r="BD8" i="24"/>
  <c r="BD9" i="24"/>
  <c r="BD10" i="24"/>
  <c r="BD13" i="24"/>
  <c r="AQ14" i="24"/>
  <c r="AR14" i="24"/>
  <c r="BD15" i="24"/>
  <c r="BD16" i="24"/>
  <c r="BD17" i="24"/>
  <c r="BD18" i="24"/>
  <c r="BD21" i="24"/>
  <c r="AQ22" i="24"/>
  <c r="AR22" i="24"/>
  <c r="BD23" i="24"/>
  <c r="BD24" i="24"/>
  <c r="BD25" i="24"/>
  <c r="BD26" i="24"/>
  <c r="BD29" i="24"/>
  <c r="AQ30" i="24"/>
  <c r="AR30" i="24"/>
  <c r="BD31" i="24"/>
  <c r="BD32" i="24"/>
  <c r="BD33" i="24"/>
  <c r="BD34" i="24"/>
  <c r="BD37" i="24"/>
  <c r="AQ38" i="24"/>
  <c r="AR38" i="24"/>
  <c r="BD39" i="24"/>
  <c r="BD40" i="24"/>
  <c r="BD41" i="24"/>
  <c r="BD42" i="24"/>
  <c r="AM7" i="24"/>
  <c r="AM8" i="24"/>
  <c r="AM9" i="24"/>
  <c r="AM10" i="24"/>
  <c r="AM13" i="24"/>
  <c r="Z14" i="24"/>
  <c r="AM15" i="24"/>
  <c r="AM16" i="24"/>
  <c r="AM17" i="24"/>
  <c r="AM18" i="24"/>
  <c r="AM21" i="24"/>
  <c r="Z22" i="24"/>
  <c r="AM23" i="24"/>
  <c r="AM24" i="24"/>
  <c r="AM25" i="24"/>
  <c r="AM26" i="24"/>
  <c r="AM29" i="24"/>
  <c r="Z30" i="24"/>
  <c r="AM31" i="24"/>
  <c r="AM32" i="24"/>
  <c r="AM33" i="24"/>
  <c r="AM34" i="24"/>
  <c r="AM37" i="24"/>
  <c r="Z38" i="24"/>
  <c r="AM41" i="24"/>
  <c r="N38" i="24"/>
  <c r="M38" i="24"/>
  <c r="L38" i="24"/>
  <c r="K38" i="24"/>
  <c r="J38" i="24"/>
  <c r="I38" i="24"/>
  <c r="H38" i="24"/>
  <c r="G38" i="24"/>
  <c r="F38" i="24"/>
  <c r="E38" i="24"/>
  <c r="D38" i="24"/>
  <c r="C38" i="24"/>
  <c r="P37" i="24"/>
  <c r="P36" i="24"/>
  <c r="N23" i="11" s="1"/>
  <c r="P34" i="24"/>
  <c r="U34" i="24"/>
  <c r="P33" i="24"/>
  <c r="U33" i="24"/>
  <c r="P32" i="24"/>
  <c r="P31" i="24"/>
  <c r="U31" i="24"/>
  <c r="BD7" i="1"/>
  <c r="BD8" i="1"/>
  <c r="BD9" i="1"/>
  <c r="BD10" i="1"/>
  <c r="BD13" i="1"/>
  <c r="AQ14" i="1"/>
  <c r="AR14" i="1"/>
  <c r="BD15" i="1"/>
  <c r="BD16" i="1"/>
  <c r="BD17" i="1"/>
  <c r="BD18" i="1"/>
  <c r="BD21" i="1"/>
  <c r="AQ22" i="1"/>
  <c r="AR22" i="1"/>
  <c r="BD31" i="1"/>
  <c r="BD32" i="1"/>
  <c r="BD33" i="1"/>
  <c r="BD34" i="1"/>
  <c r="BD37" i="1"/>
  <c r="AQ38" i="1"/>
  <c r="AR38" i="1"/>
  <c r="BD23" i="1"/>
  <c r="BD24" i="1"/>
  <c r="BD25" i="1"/>
  <c r="BD26" i="1"/>
  <c r="BD29" i="1"/>
  <c r="AQ30" i="1"/>
  <c r="AR30" i="1"/>
  <c r="AR46" i="1"/>
  <c r="AM7" i="1"/>
  <c r="AM8" i="1"/>
  <c r="AM9" i="1"/>
  <c r="AM10" i="1"/>
  <c r="AM13" i="1"/>
  <c r="Z14" i="1"/>
  <c r="AA14" i="1"/>
  <c r="AM15" i="1"/>
  <c r="AM16" i="1"/>
  <c r="AM17" i="1"/>
  <c r="AM18" i="1"/>
  <c r="AM21" i="1"/>
  <c r="Z22" i="1"/>
  <c r="AA22" i="1"/>
  <c r="AM31" i="1"/>
  <c r="AM32" i="1"/>
  <c r="AM33" i="1"/>
  <c r="AM34" i="1"/>
  <c r="AM37" i="1"/>
  <c r="AA38" i="1"/>
  <c r="AM23" i="1"/>
  <c r="AM24" i="1"/>
  <c r="AM25" i="1"/>
  <c r="AM26" i="1"/>
  <c r="AM29" i="1"/>
  <c r="Z30" i="1"/>
  <c r="AA30" i="1"/>
  <c r="AL55" i="24" l="1"/>
  <c r="BD48" i="24"/>
  <c r="BD50" i="24"/>
  <c r="BD49" i="24"/>
  <c r="BD51" i="24"/>
  <c r="BD50" i="1"/>
  <c r="AM48" i="1"/>
  <c r="AM51" i="1"/>
  <c r="BD51" i="1"/>
  <c r="BD49" i="1"/>
  <c r="BD54" i="1"/>
  <c r="AM50" i="1"/>
  <c r="BD48" i="1"/>
  <c r="AM49" i="1"/>
  <c r="AA55" i="24"/>
  <c r="BD54" i="24"/>
  <c r="P45" i="24"/>
  <c r="AQ55" i="1"/>
  <c r="AQ46" i="1"/>
  <c r="AM54" i="1"/>
  <c r="Z55" i="1"/>
  <c r="AM51" i="24"/>
  <c r="AM39" i="24"/>
  <c r="AM49" i="24"/>
  <c r="AM50" i="24"/>
  <c r="AM48" i="24"/>
  <c r="Z55" i="24"/>
  <c r="AM54" i="24"/>
  <c r="AQ55" i="24"/>
  <c r="BD45" i="24"/>
  <c r="AR55" i="1"/>
  <c r="AA55" i="1"/>
  <c r="AR55" i="24"/>
  <c r="P42" i="1"/>
  <c r="BD41" i="1"/>
  <c r="BD40" i="1"/>
  <c r="P44" i="1"/>
  <c r="P23" i="11"/>
  <c r="O23" i="11"/>
  <c r="AA46" i="1"/>
  <c r="BD42" i="1"/>
  <c r="BD45" i="1"/>
  <c r="BD39" i="1"/>
  <c r="AM42" i="24"/>
  <c r="AM45" i="24"/>
  <c r="AM40" i="24"/>
  <c r="P38" i="24"/>
  <c r="R34" i="24"/>
  <c r="S34" i="24" s="1"/>
  <c r="U32" i="24"/>
  <c r="R33" i="24"/>
  <c r="S33" i="24" s="1"/>
  <c r="R32" i="24"/>
  <c r="S32" i="24" s="1"/>
  <c r="P41" i="1"/>
  <c r="AM41" i="1"/>
  <c r="AM40" i="1"/>
  <c r="AM42" i="1"/>
  <c r="AM45" i="1"/>
  <c r="AM39" i="1"/>
  <c r="P37" i="36" l="1"/>
  <c r="P36" i="36"/>
  <c r="P34" i="36"/>
  <c r="P33" i="36"/>
  <c r="P32" i="36"/>
  <c r="P31" i="36"/>
  <c r="AR38" i="33"/>
  <c r="AQ38" i="33"/>
  <c r="R33" i="33"/>
  <c r="S33" i="33" s="1"/>
  <c r="N38" i="33"/>
  <c r="M38" i="33"/>
  <c r="L38" i="33"/>
  <c r="K38" i="33"/>
  <c r="J38" i="33"/>
  <c r="I38" i="33"/>
  <c r="H38" i="33"/>
  <c r="G38" i="33"/>
  <c r="F38" i="33"/>
  <c r="E38" i="33"/>
  <c r="D38" i="33"/>
  <c r="BD37" i="40"/>
  <c r="BD34" i="40"/>
  <c r="BD33" i="40"/>
  <c r="BD32" i="40"/>
  <c r="BD31" i="40"/>
  <c r="AM37" i="40"/>
  <c r="AM34" i="40"/>
  <c r="AM33" i="40"/>
  <c r="AM32" i="40"/>
  <c r="AM31" i="40"/>
  <c r="P37" i="40"/>
  <c r="P36" i="40"/>
  <c r="P34" i="40"/>
  <c r="P33" i="40"/>
  <c r="P32" i="40"/>
  <c r="P31" i="40"/>
  <c r="U31" i="40"/>
  <c r="N38" i="1"/>
  <c r="M38" i="1"/>
  <c r="L38" i="1"/>
  <c r="K38" i="1"/>
  <c r="J38" i="1"/>
  <c r="I38" i="1"/>
  <c r="H38" i="1"/>
  <c r="G38" i="1"/>
  <c r="F38" i="1"/>
  <c r="E38" i="1"/>
  <c r="D38" i="1"/>
  <c r="C38" i="1"/>
  <c r="P37" i="1"/>
  <c r="P36" i="1"/>
  <c r="P34" i="1"/>
  <c r="P33" i="1"/>
  <c r="P32" i="1"/>
  <c r="P31" i="1"/>
  <c r="U31" i="1"/>
  <c r="P38" i="33" l="1"/>
  <c r="N53" i="11"/>
  <c r="N9" i="11"/>
  <c r="O37" i="11"/>
  <c r="P37" i="11"/>
  <c r="N37" i="11"/>
  <c r="P85" i="11"/>
  <c r="O85" i="11"/>
  <c r="P9" i="11"/>
  <c r="O9" i="11"/>
  <c r="P53" i="11"/>
  <c r="O53" i="11"/>
  <c r="BD38" i="40"/>
  <c r="R32" i="33"/>
  <c r="S32" i="33" s="1"/>
  <c r="U34" i="33"/>
  <c r="R34" i="33"/>
  <c r="S34" i="33" s="1"/>
  <c r="U31" i="33"/>
  <c r="U33" i="33"/>
  <c r="U37" i="40"/>
  <c r="P38" i="1"/>
  <c r="R34" i="1"/>
  <c r="S34" i="1" s="1"/>
  <c r="P38" i="36"/>
  <c r="U34" i="1"/>
  <c r="U32" i="1"/>
  <c r="U32" i="33"/>
  <c r="U33" i="1"/>
  <c r="R32" i="1"/>
  <c r="S32" i="1" s="1"/>
  <c r="R33" i="1"/>
  <c r="S33" i="1" s="1"/>
  <c r="C55" i="36"/>
  <c r="D55" i="36"/>
  <c r="E55" i="36"/>
  <c r="F55" i="36"/>
  <c r="G55" i="36"/>
  <c r="H55" i="36"/>
  <c r="I55" i="36"/>
  <c r="J55" i="36"/>
  <c r="K55" i="36"/>
  <c r="L55" i="36"/>
  <c r="M55" i="36"/>
  <c r="N55" i="36"/>
  <c r="C56" i="36"/>
  <c r="D56" i="36"/>
  <c r="E56" i="36"/>
  <c r="F56" i="36"/>
  <c r="G56" i="36"/>
  <c r="H56" i="36"/>
  <c r="I56" i="36"/>
  <c r="J56" i="36"/>
  <c r="K56" i="36"/>
  <c r="L56" i="36"/>
  <c r="M56" i="36"/>
  <c r="N56" i="36"/>
  <c r="C57" i="36"/>
  <c r="D57" i="36"/>
  <c r="E57" i="36"/>
  <c r="F57" i="36"/>
  <c r="G57" i="36"/>
  <c r="H57" i="36"/>
  <c r="I57" i="36"/>
  <c r="J57" i="36"/>
  <c r="K57" i="36"/>
  <c r="L57" i="36"/>
  <c r="M57" i="36"/>
  <c r="N57" i="36"/>
  <c r="C58" i="36"/>
  <c r="D58" i="36"/>
  <c r="E58" i="36"/>
  <c r="F58" i="36"/>
  <c r="G58" i="36"/>
  <c r="H58" i="36"/>
  <c r="I58" i="36"/>
  <c r="J58" i="36"/>
  <c r="K58" i="36"/>
  <c r="L58" i="36"/>
  <c r="M58" i="36"/>
  <c r="N58" i="36"/>
  <c r="P47" i="36"/>
  <c r="P48" i="36"/>
  <c r="P49" i="36"/>
  <c r="P50" i="36"/>
  <c r="P52" i="36"/>
  <c r="P53" i="36"/>
  <c r="H54" i="11" l="1"/>
  <c r="P54" i="36" l="1"/>
  <c r="BB54" i="33" l="1"/>
  <c r="BA54" i="33"/>
  <c r="AZ54" i="33"/>
  <c r="AY54" i="33"/>
  <c r="AX54" i="33"/>
  <c r="AW54" i="33"/>
  <c r="AV54" i="33"/>
  <c r="AU54" i="33"/>
  <c r="AT54" i="33"/>
  <c r="AS54" i="33"/>
  <c r="AR54" i="33"/>
  <c r="AQ54" i="33"/>
  <c r="AK54" i="33"/>
  <c r="AJ54" i="33"/>
  <c r="AI54" i="33"/>
  <c r="AH54" i="33"/>
  <c r="AG54" i="33"/>
  <c r="AF54" i="33"/>
  <c r="AD54" i="33"/>
  <c r="AC54" i="33"/>
  <c r="AB54" i="33"/>
  <c r="AA54" i="33"/>
  <c r="Z54" i="33"/>
  <c r="N54" i="33"/>
  <c r="M54" i="33"/>
  <c r="L54" i="33"/>
  <c r="K54" i="33"/>
  <c r="J54" i="33"/>
  <c r="I54" i="33"/>
  <c r="H54" i="33"/>
  <c r="G54" i="33"/>
  <c r="F54" i="33"/>
  <c r="E54" i="33"/>
  <c r="D54" i="33"/>
  <c r="BB46" i="33"/>
  <c r="BA46" i="33"/>
  <c r="AZ46" i="33"/>
  <c r="AY46" i="33"/>
  <c r="AX46" i="33"/>
  <c r="AW46" i="33"/>
  <c r="AV46" i="33"/>
  <c r="AU46" i="33"/>
  <c r="AT46" i="33"/>
  <c r="AS46" i="33"/>
  <c r="AR46" i="33"/>
  <c r="AQ46" i="33"/>
  <c r="AR30" i="33"/>
  <c r="AQ30" i="33"/>
  <c r="AR22" i="33"/>
  <c r="AQ22" i="33"/>
  <c r="AR14" i="33"/>
  <c r="AQ14" i="33"/>
  <c r="AK46" i="33"/>
  <c r="AJ46" i="33"/>
  <c r="AI46" i="33"/>
  <c r="AH46" i="33"/>
  <c r="AG46" i="33"/>
  <c r="AF46" i="33"/>
  <c r="AD46" i="33"/>
  <c r="AC46" i="33"/>
  <c r="N14" i="33"/>
  <c r="M14" i="33"/>
  <c r="L14" i="33"/>
  <c r="K14" i="33"/>
  <c r="J14" i="33"/>
  <c r="I14" i="33"/>
  <c r="H14" i="33"/>
  <c r="G14" i="33"/>
  <c r="F14" i="33"/>
  <c r="E14" i="33"/>
  <c r="D14" i="33"/>
  <c r="N22" i="33"/>
  <c r="M22" i="33"/>
  <c r="L22" i="33"/>
  <c r="K22" i="33"/>
  <c r="J22" i="33"/>
  <c r="I22" i="33"/>
  <c r="H22" i="33"/>
  <c r="G22" i="33"/>
  <c r="F22" i="33"/>
  <c r="E22" i="33"/>
  <c r="D22" i="33"/>
  <c r="N30" i="33"/>
  <c r="M30" i="33"/>
  <c r="L30" i="33"/>
  <c r="K30" i="33"/>
  <c r="J30" i="33"/>
  <c r="I30" i="33"/>
  <c r="H30" i="33"/>
  <c r="G30" i="33"/>
  <c r="F30" i="33"/>
  <c r="E30" i="33"/>
  <c r="D30" i="33"/>
  <c r="N46" i="33"/>
  <c r="M46" i="33"/>
  <c r="L46" i="33"/>
  <c r="K46" i="33"/>
  <c r="J46" i="33"/>
  <c r="I46" i="33"/>
  <c r="H46" i="33"/>
  <c r="G46" i="33"/>
  <c r="F46" i="33"/>
  <c r="E46" i="33"/>
  <c r="D46" i="33"/>
  <c r="Z71" i="33" l="1"/>
  <c r="J62" i="33"/>
  <c r="F62" i="33"/>
  <c r="N62" i="33"/>
  <c r="K62" i="33"/>
  <c r="G62" i="33"/>
  <c r="E62" i="33"/>
  <c r="I62" i="33"/>
  <c r="M62" i="33"/>
  <c r="K71" i="33"/>
  <c r="H62" i="33"/>
  <c r="L62" i="33"/>
  <c r="D71" i="33"/>
  <c r="H71" i="33"/>
  <c r="L71" i="33"/>
  <c r="AA71" i="33"/>
  <c r="AR71" i="33"/>
  <c r="G71" i="33"/>
  <c r="D62" i="33"/>
  <c r="E71" i="33"/>
  <c r="I71" i="33"/>
  <c r="M71" i="33"/>
  <c r="AQ71" i="33"/>
  <c r="F71" i="33"/>
  <c r="J71" i="33"/>
  <c r="N71" i="33"/>
  <c r="P30" i="33"/>
  <c r="P22" i="33"/>
  <c r="P14" i="33"/>
  <c r="AM46" i="33"/>
  <c r="BD46" i="33"/>
  <c r="P54" i="33"/>
  <c r="AM54" i="33"/>
  <c r="BD54" i="33"/>
  <c r="P46" i="33"/>
  <c r="AG57" i="33"/>
  <c r="AX57" i="33"/>
  <c r="Z57" i="33"/>
  <c r="AD57" i="33"/>
  <c r="AH57" i="33"/>
  <c r="AQ57" i="33"/>
  <c r="AU57" i="33"/>
  <c r="AY57" i="33"/>
  <c r="AA57" i="33"/>
  <c r="AI57" i="33"/>
  <c r="AR57" i="33"/>
  <c r="AV57" i="33"/>
  <c r="AZ57" i="33"/>
  <c r="AC57" i="33"/>
  <c r="AK57" i="33"/>
  <c r="AT57" i="33"/>
  <c r="BB57" i="33"/>
  <c r="AB57" i="33"/>
  <c r="AF57" i="33"/>
  <c r="AJ57" i="33"/>
  <c r="AS57" i="33"/>
  <c r="AW57" i="33"/>
  <c r="BA57" i="33"/>
  <c r="O71" i="33" l="1"/>
  <c r="P71" i="33"/>
  <c r="AM57" i="33"/>
  <c r="BD57" i="33"/>
  <c r="P57" i="33"/>
  <c r="AF54" i="11"/>
  <c r="AG54" i="11"/>
  <c r="B40" i="11" l="1"/>
  <c r="B56" i="11"/>
  <c r="F56" i="11" s="1"/>
  <c r="E56" i="11" l="1"/>
  <c r="K37" i="43" l="1"/>
  <c r="L37" i="43"/>
  <c r="K23" i="43"/>
  <c r="L23" i="43"/>
  <c r="BD52" i="40"/>
  <c r="AM52" i="40"/>
  <c r="P12" i="40"/>
  <c r="P20" i="40"/>
  <c r="P28" i="40"/>
  <c r="P44" i="40"/>
  <c r="P52" i="40"/>
  <c r="T10" i="11"/>
  <c r="P12" i="36"/>
  <c r="P20" i="36"/>
  <c r="P28" i="36"/>
  <c r="P44" i="36"/>
  <c r="P60" i="36"/>
  <c r="P44" i="24"/>
  <c r="P28" i="24"/>
  <c r="P20" i="24"/>
  <c r="P12" i="24"/>
  <c r="P28" i="1"/>
  <c r="P20" i="1"/>
  <c r="P12" i="1"/>
  <c r="M37" i="43" l="1"/>
  <c r="M23" i="43"/>
  <c r="P69" i="40"/>
  <c r="L51" i="43"/>
  <c r="P60" i="40"/>
  <c r="L24" i="11"/>
  <c r="M24" i="11" s="1"/>
  <c r="P53" i="24"/>
  <c r="K9" i="43"/>
  <c r="K51" i="43" s="1"/>
  <c r="N23" i="43"/>
  <c r="O23" i="43"/>
  <c r="P23" i="43"/>
  <c r="M9" i="43"/>
  <c r="P37" i="43"/>
  <c r="O37" i="43"/>
  <c r="N37" i="43"/>
  <c r="L21" i="43"/>
  <c r="L35" i="43"/>
  <c r="S10" i="11"/>
  <c r="H6" i="11"/>
  <c r="D106" i="11"/>
  <c r="B24" i="11"/>
  <c r="P53" i="1"/>
  <c r="B106" i="11"/>
  <c r="C106" i="11"/>
  <c r="D24" i="11"/>
  <c r="F24" i="11" s="1"/>
  <c r="C24" i="11"/>
  <c r="B10" i="11"/>
  <c r="T24" i="11"/>
  <c r="C10" i="11"/>
  <c r="D10" i="11"/>
  <c r="S24" i="11"/>
  <c r="U10" i="33"/>
  <c r="R10" i="33"/>
  <c r="S10" i="33" s="1"/>
  <c r="R18" i="33"/>
  <c r="S18" i="33" s="1"/>
  <c r="U18" i="33"/>
  <c r="U42" i="33"/>
  <c r="R42" i="33"/>
  <c r="S42" i="33" s="1"/>
  <c r="H8" i="11"/>
  <c r="G8" i="11"/>
  <c r="H7" i="11"/>
  <c r="G7" i="11"/>
  <c r="P76" i="18"/>
  <c r="P68" i="18"/>
  <c r="P60" i="18"/>
  <c r="P52" i="18"/>
  <c r="P44" i="18"/>
  <c r="P36" i="18"/>
  <c r="P28" i="18"/>
  <c r="P20" i="18"/>
  <c r="P12" i="18"/>
  <c r="N22" i="18"/>
  <c r="M22" i="18"/>
  <c r="L22" i="18"/>
  <c r="K22" i="18"/>
  <c r="J22" i="18"/>
  <c r="O22" i="18" s="1"/>
  <c r="I22" i="18"/>
  <c r="H22" i="18"/>
  <c r="G22" i="18"/>
  <c r="F22" i="18"/>
  <c r="E22" i="18"/>
  <c r="D22" i="18"/>
  <c r="C22" i="18"/>
  <c r="N30" i="18"/>
  <c r="M30" i="18"/>
  <c r="L30" i="18"/>
  <c r="K30" i="18"/>
  <c r="J30" i="18"/>
  <c r="O30" i="18" s="1"/>
  <c r="I30" i="18"/>
  <c r="H30" i="18"/>
  <c r="G30" i="18"/>
  <c r="F30" i="18"/>
  <c r="E30" i="18"/>
  <c r="D30" i="18"/>
  <c r="C30" i="18"/>
  <c r="N38" i="18"/>
  <c r="M38" i="18"/>
  <c r="L38" i="18"/>
  <c r="K38" i="18"/>
  <c r="J38" i="18"/>
  <c r="I38" i="18"/>
  <c r="H38" i="18"/>
  <c r="G38" i="18"/>
  <c r="F38" i="18"/>
  <c r="E38" i="18"/>
  <c r="D38" i="18"/>
  <c r="C38" i="18"/>
  <c r="N46" i="18"/>
  <c r="M46" i="18"/>
  <c r="L46" i="18"/>
  <c r="K46" i="18"/>
  <c r="J46" i="18"/>
  <c r="I46" i="18"/>
  <c r="H46" i="18"/>
  <c r="G46" i="18"/>
  <c r="F46" i="18"/>
  <c r="E46" i="18"/>
  <c r="D46" i="18"/>
  <c r="C46" i="18"/>
  <c r="N54" i="18"/>
  <c r="M54" i="18"/>
  <c r="L54" i="18"/>
  <c r="K54" i="18"/>
  <c r="J54" i="18"/>
  <c r="O54" i="18" s="1"/>
  <c r="I54" i="18"/>
  <c r="H54" i="18"/>
  <c r="G54" i="18"/>
  <c r="F54" i="18"/>
  <c r="E54" i="18"/>
  <c r="D54" i="18"/>
  <c r="C54" i="18"/>
  <c r="N62" i="18"/>
  <c r="M62" i="18"/>
  <c r="L62" i="18"/>
  <c r="K62" i="18"/>
  <c r="J62" i="18"/>
  <c r="O62" i="18" s="1"/>
  <c r="I62" i="18"/>
  <c r="H62" i="18"/>
  <c r="G62" i="18"/>
  <c r="F62" i="18"/>
  <c r="E62" i="18"/>
  <c r="D62" i="18"/>
  <c r="C62" i="18"/>
  <c r="N70" i="18"/>
  <c r="M70" i="18"/>
  <c r="L70" i="18"/>
  <c r="K70" i="18"/>
  <c r="J70" i="18"/>
  <c r="O70" i="18" s="1"/>
  <c r="I70" i="18"/>
  <c r="H70" i="18"/>
  <c r="G70" i="18"/>
  <c r="F70" i="18"/>
  <c r="E70" i="18"/>
  <c r="D70" i="18"/>
  <c r="C70" i="18"/>
  <c r="J106" i="11"/>
  <c r="N30" i="24"/>
  <c r="M30" i="24"/>
  <c r="L30" i="24"/>
  <c r="K30" i="24"/>
  <c r="J30" i="24"/>
  <c r="I30" i="24"/>
  <c r="H30" i="24"/>
  <c r="G30" i="24"/>
  <c r="F30" i="24"/>
  <c r="E30" i="24"/>
  <c r="D30" i="24"/>
  <c r="C30" i="24"/>
  <c r="N22" i="24"/>
  <c r="M22" i="24"/>
  <c r="L22" i="24"/>
  <c r="K22" i="24"/>
  <c r="J22" i="24"/>
  <c r="I22" i="24"/>
  <c r="H22" i="24"/>
  <c r="G22" i="24"/>
  <c r="F22" i="24"/>
  <c r="E22" i="24"/>
  <c r="D22" i="24"/>
  <c r="C22" i="24"/>
  <c r="N14" i="24"/>
  <c r="M14" i="24"/>
  <c r="L14" i="24"/>
  <c r="K14" i="24"/>
  <c r="J14" i="24"/>
  <c r="I14" i="24"/>
  <c r="H14" i="24"/>
  <c r="G14" i="24"/>
  <c r="F14" i="24"/>
  <c r="E14" i="24"/>
  <c r="D14" i="24"/>
  <c r="D55" i="24" s="1"/>
  <c r="C14" i="24"/>
  <c r="D30" i="1"/>
  <c r="E30" i="1"/>
  <c r="F30" i="1"/>
  <c r="G30" i="1"/>
  <c r="H30" i="1"/>
  <c r="I30" i="1"/>
  <c r="J30" i="1"/>
  <c r="K30" i="1"/>
  <c r="L30" i="1"/>
  <c r="M30" i="1"/>
  <c r="N30" i="1"/>
  <c r="C30" i="1"/>
  <c r="D22" i="1"/>
  <c r="E22" i="1"/>
  <c r="F22" i="1"/>
  <c r="G22" i="1"/>
  <c r="H22" i="1"/>
  <c r="I22" i="1"/>
  <c r="J22" i="1"/>
  <c r="K22" i="1"/>
  <c r="L22" i="1"/>
  <c r="M22" i="1"/>
  <c r="N22" i="1"/>
  <c r="C22" i="1"/>
  <c r="D14" i="1"/>
  <c r="E14" i="1"/>
  <c r="F14" i="1"/>
  <c r="G14" i="1"/>
  <c r="H14" i="1"/>
  <c r="I14" i="1"/>
  <c r="J14" i="1"/>
  <c r="K14" i="1"/>
  <c r="L14" i="1"/>
  <c r="M14" i="1"/>
  <c r="N14" i="1"/>
  <c r="C14" i="1"/>
  <c r="K35" i="43"/>
  <c r="K21" i="43"/>
  <c r="K25" i="43" s="1"/>
  <c r="O38" i="18" l="1"/>
  <c r="O46" i="18"/>
  <c r="O55" i="1"/>
  <c r="J55" i="1"/>
  <c r="I55" i="1"/>
  <c r="K55" i="1"/>
  <c r="L55" i="1"/>
  <c r="N55" i="1"/>
  <c r="F10" i="11"/>
  <c r="F106" i="11"/>
  <c r="J51" i="43"/>
  <c r="M51" i="43" s="1"/>
  <c r="E24" i="11"/>
  <c r="E106" i="11"/>
  <c r="E10" i="11"/>
  <c r="M55" i="1"/>
  <c r="F55" i="1"/>
  <c r="E55" i="1"/>
  <c r="K65" i="43"/>
  <c r="H55" i="1"/>
  <c r="G55" i="1"/>
  <c r="C55" i="1"/>
  <c r="I55" i="24"/>
  <c r="F55" i="24"/>
  <c r="J55" i="24"/>
  <c r="N55" i="24"/>
  <c r="M55" i="24"/>
  <c r="G55" i="24"/>
  <c r="K55" i="24"/>
  <c r="E55" i="24"/>
  <c r="H55" i="24"/>
  <c r="L55" i="24"/>
  <c r="C55" i="24"/>
  <c r="P51" i="43"/>
  <c r="K39" i="43"/>
  <c r="L49" i="43"/>
  <c r="D55" i="1"/>
  <c r="N9" i="43"/>
  <c r="O9" i="43"/>
  <c r="O51" i="43" s="1"/>
  <c r="P9" i="43"/>
  <c r="L11" i="43"/>
  <c r="M21" i="43"/>
  <c r="M35" i="43"/>
  <c r="P35" i="43"/>
  <c r="O35" i="43"/>
  <c r="L39" i="43"/>
  <c r="K11" i="43"/>
  <c r="L10" i="11"/>
  <c r="M10" i="11" s="1"/>
  <c r="O21" i="43"/>
  <c r="L25" i="43"/>
  <c r="P21" i="43"/>
  <c r="G10" i="11"/>
  <c r="L106" i="11"/>
  <c r="M106" i="11" s="1"/>
  <c r="AA24" i="11"/>
  <c r="T33" i="24"/>
  <c r="T32" i="24"/>
  <c r="T31" i="24"/>
  <c r="T34" i="24"/>
  <c r="T10" i="24"/>
  <c r="R10" i="24"/>
  <c r="S10" i="24" s="1"/>
  <c r="U10" i="24"/>
  <c r="R25" i="24"/>
  <c r="S25" i="24" s="1"/>
  <c r="T25" i="24"/>
  <c r="U25" i="24"/>
  <c r="T9" i="24"/>
  <c r="U9" i="24"/>
  <c r="R9" i="24"/>
  <c r="S9" i="24" s="1"/>
  <c r="R26" i="24"/>
  <c r="S26" i="24" s="1"/>
  <c r="T26" i="24"/>
  <c r="U26" i="24"/>
  <c r="T17" i="24"/>
  <c r="U17" i="24"/>
  <c r="R17" i="24"/>
  <c r="S17" i="24" s="1"/>
  <c r="R18" i="24"/>
  <c r="S18" i="24" s="1"/>
  <c r="T18" i="24"/>
  <c r="U18" i="24"/>
  <c r="T34" i="1"/>
  <c r="T33" i="1"/>
  <c r="T32" i="1"/>
  <c r="T31" i="1"/>
  <c r="R17" i="1"/>
  <c r="S17" i="1" s="1"/>
  <c r="R9" i="1"/>
  <c r="T10" i="1"/>
  <c r="U10" i="1"/>
  <c r="R10" i="1"/>
  <c r="S10" i="1" s="1"/>
  <c r="O55" i="24" l="1"/>
  <c r="O49" i="43"/>
  <c r="J25" i="43"/>
  <c r="M25" i="43" s="1"/>
  <c r="N51" i="43"/>
  <c r="L53" i="43"/>
  <c r="J11" i="43"/>
  <c r="M11" i="43" s="1"/>
  <c r="N21" i="43"/>
  <c r="L65" i="43"/>
  <c r="K49" i="43"/>
  <c r="K53" i="43" s="1"/>
  <c r="J39" i="43"/>
  <c r="M39" i="43" s="1"/>
  <c r="J49" i="43"/>
  <c r="M49" i="43" s="1"/>
  <c r="N35" i="43"/>
  <c r="O25" i="43"/>
  <c r="P25" i="43"/>
  <c r="P7" i="43"/>
  <c r="P39" i="43"/>
  <c r="O39" i="43"/>
  <c r="O11" i="43"/>
  <c r="P11" i="43"/>
  <c r="AA10" i="11"/>
  <c r="N11" i="43" l="1"/>
  <c r="N25" i="43"/>
  <c r="P65" i="43"/>
  <c r="O65" i="43"/>
  <c r="J53" i="43"/>
  <c r="M53" i="43" s="1"/>
  <c r="N39" i="43"/>
  <c r="J65" i="43"/>
  <c r="M65" i="43" s="1"/>
  <c r="O53" i="43"/>
  <c r="P53" i="43"/>
  <c r="N49" i="43"/>
  <c r="P49" i="43"/>
  <c r="N53" i="43" l="1"/>
  <c r="N65" i="43"/>
  <c r="D78" i="18" l="1"/>
  <c r="E78" i="18"/>
  <c r="F78" i="18"/>
  <c r="G78" i="18"/>
  <c r="H78" i="18"/>
  <c r="I78" i="18"/>
  <c r="J78" i="18"/>
  <c r="K78" i="18"/>
  <c r="L78" i="18"/>
  <c r="M78" i="18"/>
  <c r="O78" i="18" l="1"/>
  <c r="AM25" i="40"/>
  <c r="AM17" i="40"/>
  <c r="P55" i="18" l="1"/>
  <c r="P56" i="18"/>
  <c r="P57" i="18"/>
  <c r="P63" i="18"/>
  <c r="P64" i="18"/>
  <c r="P65" i="18"/>
  <c r="P15" i="18" l="1"/>
  <c r="P16" i="18"/>
  <c r="P17" i="18"/>
  <c r="G39" i="11" l="1"/>
  <c r="H39" i="11"/>
  <c r="S40" i="11"/>
  <c r="T40" i="11"/>
  <c r="C40" i="11"/>
  <c r="D40" i="11"/>
  <c r="F40" i="11" s="1"/>
  <c r="E40" i="11" l="1"/>
  <c r="L40" i="11"/>
  <c r="N104" i="11" l="1"/>
  <c r="AF39" i="11" l="1"/>
  <c r="AE39" i="11"/>
  <c r="AG39" i="11"/>
  <c r="P42" i="40"/>
  <c r="P26" i="40"/>
  <c r="P18" i="40"/>
  <c r="AM42" i="40"/>
  <c r="AM26" i="40"/>
  <c r="AM18" i="40"/>
  <c r="AM10" i="40"/>
  <c r="AM67" i="40" l="1"/>
  <c r="G105" i="11" l="1"/>
  <c r="H105" i="11" l="1"/>
  <c r="H104" i="11"/>
  <c r="G104" i="11"/>
  <c r="P58" i="18"/>
  <c r="P61" i="18"/>
  <c r="P66" i="18"/>
  <c r="P69" i="18"/>
  <c r="P42" i="18"/>
  <c r="P34" i="18"/>
  <c r="P26" i="18"/>
  <c r="P50" i="18"/>
  <c r="P18" i="18"/>
  <c r="P21" i="18"/>
  <c r="P10" i="18"/>
  <c r="N105" i="11"/>
  <c r="O105" i="11" l="1"/>
  <c r="P104" i="11"/>
  <c r="O104" i="11"/>
  <c r="P105" i="11"/>
  <c r="P22" i="18"/>
  <c r="P62" i="18"/>
  <c r="P70" i="18"/>
  <c r="P74" i="18" l="1"/>
  <c r="U58" i="33" l="1"/>
  <c r="BD10" i="40" l="1"/>
  <c r="BD18" i="40"/>
  <c r="BD26" i="40"/>
  <c r="BD42" i="40"/>
  <c r="BD67" i="40" l="1"/>
  <c r="N54" i="11"/>
  <c r="T37" i="40"/>
  <c r="T31" i="40"/>
  <c r="P62" i="33" l="1"/>
  <c r="P54" i="11"/>
  <c r="O54" i="11"/>
  <c r="X39" i="11"/>
  <c r="Y39" i="11"/>
  <c r="BD47" i="40"/>
  <c r="BD48" i="40"/>
  <c r="BD49" i="40"/>
  <c r="BD50" i="40"/>
  <c r="BD58" i="40" s="1"/>
  <c r="BD53" i="40"/>
  <c r="BD54" i="40"/>
  <c r="AM47" i="40"/>
  <c r="AM48" i="40"/>
  <c r="AM49" i="40"/>
  <c r="AM53" i="40"/>
  <c r="V37" i="40" l="1"/>
  <c r="P47" i="40"/>
  <c r="P48" i="40"/>
  <c r="P49" i="40"/>
  <c r="P50" i="40"/>
  <c r="N39" i="11" s="1"/>
  <c r="P53" i="40"/>
  <c r="P39" i="11" l="1"/>
  <c r="O39" i="11"/>
  <c r="D46" i="1"/>
  <c r="E46" i="1"/>
  <c r="F46" i="1"/>
  <c r="G46" i="1"/>
  <c r="H46" i="1"/>
  <c r="I46" i="1"/>
  <c r="J46" i="1"/>
  <c r="K46" i="1"/>
  <c r="L46" i="1"/>
  <c r="M46" i="1"/>
  <c r="N46" i="1"/>
  <c r="C46" i="1" l="1"/>
  <c r="P10" i="40"/>
  <c r="P67" i="40" s="1"/>
  <c r="P13" i="40"/>
  <c r="U120" i="11"/>
  <c r="T120" i="11"/>
  <c r="S120" i="11"/>
  <c r="U119" i="11"/>
  <c r="T119" i="11"/>
  <c r="S119" i="11"/>
  <c r="U118" i="11"/>
  <c r="T118" i="11"/>
  <c r="S118" i="11"/>
  <c r="U117" i="11"/>
  <c r="T117" i="11"/>
  <c r="S117" i="11"/>
  <c r="U116" i="11"/>
  <c r="T116" i="11"/>
  <c r="S116" i="11"/>
  <c r="AB120" i="11"/>
  <c r="AC120" i="11"/>
  <c r="AB119" i="11"/>
  <c r="AC119" i="11"/>
  <c r="AB118" i="11"/>
  <c r="AC118" i="11"/>
  <c r="AB117" i="11"/>
  <c r="AC117" i="11"/>
  <c r="AB116" i="11"/>
  <c r="AC116" i="11"/>
  <c r="L120" i="11"/>
  <c r="B120" i="11"/>
  <c r="C120" i="11"/>
  <c r="D120" i="11"/>
  <c r="B119" i="11"/>
  <c r="C119" i="11"/>
  <c r="D119" i="11"/>
  <c r="B118" i="11"/>
  <c r="C118" i="11"/>
  <c r="D118" i="11"/>
  <c r="B117" i="11"/>
  <c r="C117" i="11"/>
  <c r="D117" i="11"/>
  <c r="B116" i="11"/>
  <c r="C116" i="11"/>
  <c r="D116" i="11"/>
  <c r="P58" i="40" l="1"/>
  <c r="J40" i="11"/>
  <c r="M40" i="11" s="1"/>
  <c r="V120" i="11"/>
  <c r="E120" i="11"/>
  <c r="F120" i="11"/>
  <c r="AE120" i="11"/>
  <c r="AD120" i="11"/>
  <c r="W120" i="11"/>
  <c r="P10" i="36" l="1"/>
  <c r="P18" i="36"/>
  <c r="P26" i="36"/>
  <c r="P42" i="36"/>
  <c r="D62" i="36"/>
  <c r="E62" i="36"/>
  <c r="F62" i="36"/>
  <c r="G62" i="36"/>
  <c r="H62" i="36"/>
  <c r="I62" i="36"/>
  <c r="J62" i="36"/>
  <c r="K62" i="36"/>
  <c r="L62" i="36"/>
  <c r="M62" i="36"/>
  <c r="N62" i="36"/>
  <c r="AA120" i="11"/>
  <c r="AG120" i="11" s="1"/>
  <c r="AA119" i="11"/>
  <c r="AA118" i="11"/>
  <c r="AA117" i="11"/>
  <c r="AA116" i="11"/>
  <c r="K120" i="11"/>
  <c r="J120" i="11"/>
  <c r="P120" i="11" s="1"/>
  <c r="D46" i="24"/>
  <c r="E46" i="24"/>
  <c r="F46" i="24"/>
  <c r="G46" i="24"/>
  <c r="H46" i="24"/>
  <c r="I46" i="24"/>
  <c r="J46" i="24"/>
  <c r="K46" i="24"/>
  <c r="L46" i="24"/>
  <c r="M46" i="24"/>
  <c r="N46" i="24"/>
  <c r="P26" i="24"/>
  <c r="P18" i="24"/>
  <c r="P10" i="24"/>
  <c r="P13" i="24"/>
  <c r="P45" i="1"/>
  <c r="P18" i="1"/>
  <c r="P21" i="1"/>
  <c r="P26" i="1"/>
  <c r="P29" i="1"/>
  <c r="P10" i="1"/>
  <c r="V31" i="1"/>
  <c r="V32" i="1"/>
  <c r="P9" i="24"/>
  <c r="P8" i="24"/>
  <c r="P7" i="24"/>
  <c r="U7" i="24"/>
  <c r="P13" i="36"/>
  <c r="P9" i="36"/>
  <c r="P8" i="36"/>
  <c r="P7" i="36"/>
  <c r="P13" i="1"/>
  <c r="P9" i="1"/>
  <c r="U9" i="1"/>
  <c r="P8" i="1"/>
  <c r="P7" i="1"/>
  <c r="C62" i="36" l="1"/>
  <c r="P51" i="24"/>
  <c r="AY62" i="40"/>
  <c r="AU62" i="40"/>
  <c r="BB62" i="40"/>
  <c r="AX62" i="40"/>
  <c r="AT62" i="40"/>
  <c r="BA62" i="40"/>
  <c r="AW62" i="40"/>
  <c r="AS62" i="40"/>
  <c r="AZ62" i="40"/>
  <c r="AV62" i="40"/>
  <c r="AR62" i="40"/>
  <c r="AQ62" i="40"/>
  <c r="P54" i="1"/>
  <c r="K10" i="11"/>
  <c r="P51" i="1"/>
  <c r="AB24" i="11"/>
  <c r="AB10" i="11"/>
  <c r="N7" i="11"/>
  <c r="P7" i="11"/>
  <c r="V33" i="24"/>
  <c r="V32" i="24"/>
  <c r="V34" i="24"/>
  <c r="V31" i="24"/>
  <c r="T42" i="24"/>
  <c r="U42" i="24"/>
  <c r="R42" i="24"/>
  <c r="S42" i="24" s="1"/>
  <c r="R41" i="24"/>
  <c r="S41" i="24" s="1"/>
  <c r="T41" i="24"/>
  <c r="U41" i="24"/>
  <c r="V25" i="24"/>
  <c r="V26" i="24"/>
  <c r="V9" i="24"/>
  <c r="V10" i="24"/>
  <c r="V17" i="24"/>
  <c r="V18" i="24"/>
  <c r="V34" i="1"/>
  <c r="V33" i="1"/>
  <c r="T42" i="1"/>
  <c r="U42" i="1"/>
  <c r="R42" i="1"/>
  <c r="S42" i="1" s="1"/>
  <c r="V10" i="1"/>
  <c r="C46" i="24"/>
  <c r="AA40" i="11"/>
  <c r="AB40" i="11"/>
  <c r="P42" i="24"/>
  <c r="P58" i="36"/>
  <c r="M120" i="11"/>
  <c r="N120" i="11"/>
  <c r="P14" i="36"/>
  <c r="U8" i="1"/>
  <c r="S9" i="1"/>
  <c r="P14" i="1"/>
  <c r="U7" i="1"/>
  <c r="P14" i="24"/>
  <c r="U8" i="24"/>
  <c r="R8" i="24"/>
  <c r="S8" i="24" s="1"/>
  <c r="D146" i="11"/>
  <c r="C146" i="11"/>
  <c r="B146" i="11"/>
  <c r="D145" i="11"/>
  <c r="C145" i="11"/>
  <c r="B145" i="11"/>
  <c r="D144" i="11"/>
  <c r="C144" i="11"/>
  <c r="B144" i="11"/>
  <c r="BC62" i="40" l="1"/>
  <c r="P46" i="24"/>
  <c r="K106" i="11"/>
  <c r="N8" i="11"/>
  <c r="P8" i="11"/>
  <c r="N38" i="11" l="1"/>
  <c r="G36" i="11"/>
  <c r="H36" i="11"/>
  <c r="G34" i="11"/>
  <c r="J32" i="11"/>
  <c r="AA32" i="11" s="1"/>
  <c r="S32" i="11"/>
  <c r="G38" i="11"/>
  <c r="H35" i="11"/>
  <c r="N36" i="11" l="1"/>
  <c r="N35" i="11"/>
  <c r="P34" i="11"/>
  <c r="O34" i="11"/>
  <c r="N40" i="11"/>
  <c r="G35" i="11"/>
  <c r="N34" i="11"/>
  <c r="H38" i="11"/>
  <c r="V31" i="40"/>
  <c r="BD45" i="40"/>
  <c r="AM45" i="40"/>
  <c r="P45" i="40"/>
  <c r="P38" i="11" s="1"/>
  <c r="BD41" i="40"/>
  <c r="AM41" i="40"/>
  <c r="P41" i="40"/>
  <c r="BD40" i="40"/>
  <c r="AM40" i="40"/>
  <c r="P40" i="40"/>
  <c r="BD39" i="40"/>
  <c r="AM39" i="40"/>
  <c r="P39" i="40"/>
  <c r="U39" i="40"/>
  <c r="BD29" i="40"/>
  <c r="AM29" i="40"/>
  <c r="P29" i="40"/>
  <c r="O36" i="11" s="1"/>
  <c r="BD25" i="40"/>
  <c r="P25" i="40"/>
  <c r="BD24" i="40"/>
  <c r="AM24" i="40"/>
  <c r="P24" i="40"/>
  <c r="BD23" i="40"/>
  <c r="AM23" i="40"/>
  <c r="P23" i="40"/>
  <c r="U23" i="40"/>
  <c r="BD21" i="40"/>
  <c r="AM21" i="40"/>
  <c r="P21" i="40"/>
  <c r="P70" i="40" s="1"/>
  <c r="U21" i="40"/>
  <c r="BD17" i="40"/>
  <c r="P17" i="40"/>
  <c r="BD16" i="40"/>
  <c r="AM16" i="40"/>
  <c r="P16" i="40"/>
  <c r="BD15" i="40"/>
  <c r="AM15" i="40"/>
  <c r="P15" i="40"/>
  <c r="BD13" i="40"/>
  <c r="AM13" i="40"/>
  <c r="BD9" i="40"/>
  <c r="BD66" i="40" s="1"/>
  <c r="AM9" i="40"/>
  <c r="AM66" i="40" s="1"/>
  <c r="P9" i="40"/>
  <c r="BD8" i="40"/>
  <c r="AM8" i="40"/>
  <c r="P8" i="40"/>
  <c r="BD7" i="40"/>
  <c r="AM7" i="40"/>
  <c r="P7" i="40"/>
  <c r="P64" i="40" s="1"/>
  <c r="U7" i="40"/>
  <c r="A4" i="40"/>
  <c r="BD65" i="40" l="1"/>
  <c r="BD64" i="40"/>
  <c r="P66" i="40"/>
  <c r="BD70" i="40"/>
  <c r="P65" i="40"/>
  <c r="AM65" i="40"/>
  <c r="AM64" i="40"/>
  <c r="AM70" i="40"/>
  <c r="BD56" i="40"/>
  <c r="P61" i="40"/>
  <c r="O38" i="11"/>
  <c r="P56" i="40"/>
  <c r="P55" i="40"/>
  <c r="BD57" i="40"/>
  <c r="BD55" i="40"/>
  <c r="P57" i="40"/>
  <c r="BD61" i="40"/>
  <c r="P36" i="11"/>
  <c r="V39" i="40"/>
  <c r="V23" i="40"/>
  <c r="V15" i="40"/>
  <c r="V7" i="40"/>
  <c r="G40" i="11"/>
  <c r="H40" i="11"/>
  <c r="BD22" i="40"/>
  <c r="T7" i="40"/>
  <c r="BD14" i="40"/>
  <c r="BD46" i="40"/>
  <c r="U29" i="40"/>
  <c r="T29" i="40"/>
  <c r="BD30" i="40"/>
  <c r="T21" i="40"/>
  <c r="T8" i="40"/>
  <c r="T15" i="40"/>
  <c r="U8" i="40"/>
  <c r="U13" i="40"/>
  <c r="U15" i="40"/>
  <c r="T23" i="40"/>
  <c r="T13" i="40"/>
  <c r="R8" i="40"/>
  <c r="S8" i="40" s="1"/>
  <c r="V8" i="40"/>
  <c r="T39" i="40"/>
  <c r="V13" i="40"/>
  <c r="BD62" i="40" l="1"/>
  <c r="K40" i="11"/>
  <c r="P35" i="11"/>
  <c r="O35" i="11"/>
  <c r="V29" i="40"/>
  <c r="V21" i="40"/>
  <c r="U55" i="40"/>
  <c r="T55" i="40"/>
  <c r="O40" i="11" l="1"/>
  <c r="P40" i="11"/>
  <c r="A4" i="1" l="1"/>
  <c r="S144" i="11" l="1"/>
  <c r="T146" i="11"/>
  <c r="S146" i="11"/>
  <c r="T145" i="11"/>
  <c r="S145" i="11"/>
  <c r="U146" i="11"/>
  <c r="U145" i="11"/>
  <c r="U144" i="11"/>
  <c r="T144" i="11"/>
  <c r="T8" i="1" l="1"/>
  <c r="T9" i="1"/>
  <c r="T7" i="1"/>
  <c r="J119" i="11" l="1"/>
  <c r="J118" i="11"/>
  <c r="J117" i="11"/>
  <c r="J116" i="11"/>
  <c r="J146" i="11" l="1"/>
  <c r="J145" i="11"/>
  <c r="J144" i="11"/>
  <c r="K146" i="11"/>
  <c r="K144" i="11"/>
  <c r="K145" i="11"/>
  <c r="L146" i="11"/>
  <c r="L145" i="11"/>
  <c r="L144" i="11"/>
  <c r="AA145" i="11" l="1"/>
  <c r="AA144" i="11"/>
  <c r="AC144" i="11"/>
  <c r="AB144" i="11"/>
  <c r="AA146" i="11"/>
  <c r="AC146" i="11"/>
  <c r="AB146" i="11"/>
  <c r="AB145" i="11" l="1"/>
  <c r="AC145" i="11"/>
  <c r="D225" i="37" l="1"/>
  <c r="Q176" i="37"/>
  <c r="Q152" i="37"/>
  <c r="Q128" i="37"/>
  <c r="Q116" i="37"/>
  <c r="Q104" i="37"/>
  <c r="Q80" i="37"/>
  <c r="Q68" i="37"/>
  <c r="Q56" i="37"/>
  <c r="D188" i="37"/>
  <c r="D200" i="37"/>
  <c r="D213" i="37"/>
  <c r="E26" i="37"/>
  <c r="F26" i="37"/>
  <c r="G26" i="37"/>
  <c r="H26" i="37"/>
  <c r="I26" i="37"/>
  <c r="J26" i="37"/>
  <c r="K26" i="37"/>
  <c r="L26" i="37"/>
  <c r="M26" i="37"/>
  <c r="N26" i="37"/>
  <c r="O26" i="37"/>
  <c r="D26" i="37"/>
  <c r="R25" i="1"/>
  <c r="S25" i="1" s="1"/>
  <c r="T25" i="1"/>
  <c r="U25" i="1"/>
  <c r="T17" i="1"/>
  <c r="U17" i="1"/>
  <c r="Q200" i="37" l="1"/>
  <c r="R41" i="33" l="1"/>
  <c r="U41" i="33"/>
  <c r="R25" i="33"/>
  <c r="S25" i="33" s="1"/>
  <c r="U25" i="33"/>
  <c r="R9" i="33"/>
  <c r="S9" i="33" s="1"/>
  <c r="U9" i="33"/>
  <c r="U17" i="33"/>
  <c r="AI141" i="37" l="1"/>
  <c r="AJ141" i="37"/>
  <c r="AK141" i="37"/>
  <c r="AL141" i="37"/>
  <c r="AM141" i="37"/>
  <c r="AN141" i="37"/>
  <c r="AO141" i="37"/>
  <c r="AP141" i="37"/>
  <c r="AQ141" i="37"/>
  <c r="AR141" i="37"/>
  <c r="AS141" i="37"/>
  <c r="AH141" i="37"/>
  <c r="AI93" i="37"/>
  <c r="AJ93" i="37"/>
  <c r="AK93" i="37"/>
  <c r="AL93" i="37"/>
  <c r="AM93" i="37"/>
  <c r="AN93" i="37"/>
  <c r="AO93" i="37"/>
  <c r="AP93" i="37"/>
  <c r="AQ93" i="37"/>
  <c r="AR93" i="37"/>
  <c r="AS93" i="37"/>
  <c r="AH92" i="37"/>
  <c r="AH93" i="37"/>
  <c r="AI32" i="37"/>
  <c r="AJ32" i="37"/>
  <c r="AK32" i="37"/>
  <c r="AL32" i="37"/>
  <c r="AM32" i="37"/>
  <c r="AN32" i="37"/>
  <c r="AO32" i="37"/>
  <c r="AP32" i="37"/>
  <c r="AQ32" i="37"/>
  <c r="AR32" i="37"/>
  <c r="AS32" i="37"/>
  <c r="AH31" i="37"/>
  <c r="AH32" i="37"/>
  <c r="AT32" i="37" s="1"/>
  <c r="T141" i="37"/>
  <c r="U141" i="37"/>
  <c r="V141" i="37"/>
  <c r="W141" i="37"/>
  <c r="X141" i="37"/>
  <c r="Y141" i="37"/>
  <c r="Z141" i="37"/>
  <c r="AA141" i="37"/>
  <c r="AB141" i="37"/>
  <c r="AC141" i="37"/>
  <c r="AD141" i="37"/>
  <c r="S141" i="37"/>
  <c r="P225" i="37"/>
  <c r="F225" i="37"/>
  <c r="G225" i="37"/>
  <c r="H225" i="37"/>
  <c r="I225" i="37"/>
  <c r="J225" i="37"/>
  <c r="K225" i="37"/>
  <c r="L225" i="37"/>
  <c r="M225" i="37"/>
  <c r="N225" i="37"/>
  <c r="O225" i="37"/>
  <c r="K133" i="11" s="1"/>
  <c r="E224" i="37"/>
  <c r="E225" i="37"/>
  <c r="F213" i="37"/>
  <c r="G213" i="37"/>
  <c r="H213" i="37"/>
  <c r="I213" i="37"/>
  <c r="J213" i="37"/>
  <c r="K213" i="37"/>
  <c r="L213" i="37"/>
  <c r="M213" i="37"/>
  <c r="N213" i="37"/>
  <c r="O213" i="37"/>
  <c r="K131" i="11" s="1"/>
  <c r="E212" i="37"/>
  <c r="E213" i="37"/>
  <c r="F189" i="37"/>
  <c r="G189" i="37"/>
  <c r="H189" i="37"/>
  <c r="I189" i="37"/>
  <c r="J189" i="37"/>
  <c r="K189" i="37"/>
  <c r="L189" i="37"/>
  <c r="M189" i="37"/>
  <c r="N189" i="37"/>
  <c r="O189" i="37"/>
  <c r="E189" i="37"/>
  <c r="E188" i="37"/>
  <c r="Q188" i="37" s="1"/>
  <c r="T93" i="37"/>
  <c r="U93" i="37"/>
  <c r="V93" i="37"/>
  <c r="W93" i="37"/>
  <c r="X93" i="37"/>
  <c r="Y93" i="37"/>
  <c r="Z93" i="37"/>
  <c r="AA93" i="37"/>
  <c r="AB93" i="37"/>
  <c r="AC93" i="37"/>
  <c r="AD93" i="37"/>
  <c r="S93" i="37"/>
  <c r="AF44" i="37"/>
  <c r="T32" i="37"/>
  <c r="U32" i="37"/>
  <c r="V32" i="37"/>
  <c r="W32" i="37"/>
  <c r="X32" i="37"/>
  <c r="Y32" i="37"/>
  <c r="Z32" i="37"/>
  <c r="AA32" i="37"/>
  <c r="AB32" i="37"/>
  <c r="AC32" i="37"/>
  <c r="AD32" i="37"/>
  <c r="S31" i="37"/>
  <c r="S32" i="37"/>
  <c r="AI225" i="37"/>
  <c r="AJ225" i="37"/>
  <c r="AK225" i="37"/>
  <c r="AL225" i="37"/>
  <c r="AM225" i="37"/>
  <c r="AN225" i="37"/>
  <c r="AO225" i="37"/>
  <c r="AP225" i="37"/>
  <c r="AQ225" i="37"/>
  <c r="AR225" i="37"/>
  <c r="AS225" i="37"/>
  <c r="AH224" i="37"/>
  <c r="AH225" i="37"/>
  <c r="AI213" i="37"/>
  <c r="AJ213" i="37"/>
  <c r="AK213" i="37"/>
  <c r="AL213" i="37"/>
  <c r="AM213" i="37"/>
  <c r="AN213" i="37"/>
  <c r="AO213" i="37"/>
  <c r="AP213" i="37"/>
  <c r="AQ213" i="37"/>
  <c r="AR213" i="37"/>
  <c r="AS213" i="37"/>
  <c r="AH213" i="37"/>
  <c r="AI201" i="37"/>
  <c r="AI237" i="37" s="1"/>
  <c r="AJ201" i="37"/>
  <c r="AK201" i="37"/>
  <c r="AL201" i="37"/>
  <c r="AM201" i="37"/>
  <c r="AM237" i="37" s="1"/>
  <c r="AN201" i="37"/>
  <c r="AO201" i="37"/>
  <c r="AP201" i="37"/>
  <c r="AQ201" i="37"/>
  <c r="AQ237" i="37" s="1"/>
  <c r="AR201" i="37"/>
  <c r="AS201" i="37"/>
  <c r="AI189" i="37"/>
  <c r="AJ189" i="37"/>
  <c r="AK189" i="37"/>
  <c r="AL189" i="37"/>
  <c r="AM189" i="37"/>
  <c r="AN189" i="37"/>
  <c r="AO189" i="37"/>
  <c r="AP189" i="37"/>
  <c r="AQ189" i="37"/>
  <c r="AR189" i="37"/>
  <c r="AS189" i="37"/>
  <c r="AH201" i="37"/>
  <c r="AH237" i="37" s="1"/>
  <c r="AH189" i="37"/>
  <c r="T225" i="37"/>
  <c r="U225" i="37"/>
  <c r="V225" i="37"/>
  <c r="W225" i="37"/>
  <c r="X225" i="37"/>
  <c r="Y225" i="37"/>
  <c r="Z225" i="37"/>
  <c r="AA225" i="37"/>
  <c r="AB225" i="37"/>
  <c r="AC225" i="37"/>
  <c r="AD225" i="37"/>
  <c r="S224" i="37"/>
  <c r="S225" i="37"/>
  <c r="T213" i="37"/>
  <c r="U213" i="37"/>
  <c r="V213" i="37"/>
  <c r="W213" i="37"/>
  <c r="X213" i="37"/>
  <c r="Y213" i="37"/>
  <c r="Z213" i="37"/>
  <c r="AA213" i="37"/>
  <c r="AB213" i="37"/>
  <c r="AC213" i="37"/>
  <c r="AD213" i="37"/>
  <c r="S213" i="37"/>
  <c r="T201" i="37"/>
  <c r="U201" i="37"/>
  <c r="V201" i="37"/>
  <c r="W201" i="37"/>
  <c r="W237" i="37" s="1"/>
  <c r="X201" i="37"/>
  <c r="Y201" i="37"/>
  <c r="Z201" i="37"/>
  <c r="AA201" i="37"/>
  <c r="AA237" i="37" s="1"/>
  <c r="AB201" i="37"/>
  <c r="AC201" i="37"/>
  <c r="AD201" i="37"/>
  <c r="S201" i="37"/>
  <c r="T189" i="37"/>
  <c r="U189" i="37"/>
  <c r="V189" i="37"/>
  <c r="W189" i="37"/>
  <c r="X189" i="37"/>
  <c r="Y189" i="37"/>
  <c r="Z189" i="37"/>
  <c r="AA189" i="37"/>
  <c r="AB189" i="37"/>
  <c r="AC189" i="37"/>
  <c r="AD189" i="37"/>
  <c r="S188" i="37"/>
  <c r="S189" i="37"/>
  <c r="E141" i="37"/>
  <c r="F141" i="37"/>
  <c r="G141" i="37"/>
  <c r="H141" i="37"/>
  <c r="I141" i="37"/>
  <c r="J141" i="37"/>
  <c r="K141" i="37"/>
  <c r="L141" i="37"/>
  <c r="M141" i="37"/>
  <c r="N141" i="37"/>
  <c r="O141" i="37"/>
  <c r="D141" i="37"/>
  <c r="E93" i="37"/>
  <c r="F93" i="37"/>
  <c r="G93" i="37"/>
  <c r="H93" i="37"/>
  <c r="I93" i="37"/>
  <c r="J93" i="37"/>
  <c r="K93" i="37"/>
  <c r="L93" i="37"/>
  <c r="M93" i="37"/>
  <c r="N93" i="37"/>
  <c r="O93" i="37"/>
  <c r="D93" i="37"/>
  <c r="P93" i="37" s="1"/>
  <c r="E32" i="37"/>
  <c r="F32" i="37"/>
  <c r="G32" i="37"/>
  <c r="H32" i="37"/>
  <c r="I32" i="37"/>
  <c r="J32" i="37"/>
  <c r="K32" i="37"/>
  <c r="L32" i="37"/>
  <c r="M32" i="37"/>
  <c r="N32" i="37"/>
  <c r="O32" i="37"/>
  <c r="D32" i="37"/>
  <c r="AH188" i="37"/>
  <c r="AH200" i="37"/>
  <c r="AH212" i="37"/>
  <c r="S212" i="37"/>
  <c r="S200" i="37"/>
  <c r="S236" i="37" s="1"/>
  <c r="AE236" i="37" s="1"/>
  <c r="Q224" i="37"/>
  <c r="D224" i="37"/>
  <c r="P224" i="37" s="1"/>
  <c r="D212" i="37"/>
  <c r="Q164" i="37"/>
  <c r="AH140" i="37"/>
  <c r="S140" i="37"/>
  <c r="D140" i="37"/>
  <c r="Q140" i="37" s="1"/>
  <c r="AB237" i="37" l="1"/>
  <c r="X237" i="37"/>
  <c r="T237" i="37"/>
  <c r="AD237" i="37"/>
  <c r="Z237" i="37"/>
  <c r="V237" i="37"/>
  <c r="AP237" i="37"/>
  <c r="AL237" i="37"/>
  <c r="AR237" i="37"/>
  <c r="AJ237" i="37"/>
  <c r="AN237" i="37"/>
  <c r="AC237" i="37"/>
  <c r="Y237" i="37"/>
  <c r="U237" i="37"/>
  <c r="AS237" i="37"/>
  <c r="AO237" i="37"/>
  <c r="AK237" i="37"/>
  <c r="S237" i="37"/>
  <c r="D236" i="37"/>
  <c r="AH236" i="37"/>
  <c r="S92" i="37"/>
  <c r="AD139" i="37"/>
  <c r="D92" i="37"/>
  <c r="Q92" i="37" s="1"/>
  <c r="AT44" i="37"/>
  <c r="AU44" i="37"/>
  <c r="AE44" i="37"/>
  <c r="P44" i="37"/>
  <c r="Q44" i="37"/>
  <c r="Q212" i="37" s="1"/>
  <c r="Q236" i="37" s="1"/>
  <c r="Q10" i="37"/>
  <c r="P17" i="37"/>
  <c r="Q17" i="37"/>
  <c r="D31" i="37"/>
  <c r="Q31" i="37" s="1"/>
  <c r="P40" i="36"/>
  <c r="P57" i="36" l="1"/>
  <c r="P72" i="18"/>
  <c r="V13" i="33"/>
  <c r="V21" i="33"/>
  <c r="V9" i="1"/>
  <c r="V8" i="1"/>
  <c r="V32" i="33" l="1"/>
  <c r="R58" i="33"/>
  <c r="S58" i="33" s="1"/>
  <c r="V33" i="33"/>
  <c r="V34" i="33"/>
  <c r="V10" i="33"/>
  <c r="V18" i="33"/>
  <c r="P41" i="24"/>
  <c r="V25" i="1"/>
  <c r="V17" i="1"/>
  <c r="T41" i="1"/>
  <c r="U41" i="1"/>
  <c r="R41" i="1"/>
  <c r="S41" i="1" s="1"/>
  <c r="T40" i="1"/>
  <c r="U40" i="1"/>
  <c r="V16" i="1"/>
  <c r="V24" i="1"/>
  <c r="P40" i="1"/>
  <c r="AT6" i="37"/>
  <c r="AE237" i="37"/>
  <c r="AE225" i="37"/>
  <c r="AE224" i="37"/>
  <c r="AE213" i="37"/>
  <c r="AE212" i="37"/>
  <c r="AE201" i="37"/>
  <c r="AE200" i="37"/>
  <c r="AE189" i="37"/>
  <c r="AE188" i="37"/>
  <c r="AE177" i="37"/>
  <c r="AE176" i="37"/>
  <c r="AE175" i="37"/>
  <c r="AE174" i="37"/>
  <c r="AE173" i="37"/>
  <c r="AE172" i="37"/>
  <c r="AE171" i="37"/>
  <c r="AE170" i="37"/>
  <c r="AE169" i="37"/>
  <c r="AE168" i="37"/>
  <c r="AE167" i="37"/>
  <c r="AE165" i="37"/>
  <c r="AE164" i="37"/>
  <c r="AE163" i="37"/>
  <c r="AE162" i="37"/>
  <c r="AE161" i="37"/>
  <c r="AE160" i="37"/>
  <c r="AE159" i="37"/>
  <c r="AE158" i="37"/>
  <c r="AE157" i="37"/>
  <c r="AE156" i="37"/>
  <c r="AE155" i="37"/>
  <c r="AE153" i="37"/>
  <c r="AE152" i="37"/>
  <c r="AE151" i="37"/>
  <c r="AE150" i="37"/>
  <c r="AE149" i="37"/>
  <c r="AE148" i="37"/>
  <c r="AE147" i="37"/>
  <c r="AE146" i="37"/>
  <c r="AE145" i="37"/>
  <c r="AE144" i="37"/>
  <c r="AE143" i="37"/>
  <c r="AE141" i="37"/>
  <c r="AE140" i="37"/>
  <c r="AE129" i="37"/>
  <c r="AE128" i="37"/>
  <c r="AE127" i="37"/>
  <c r="AE126" i="37"/>
  <c r="AE125" i="37"/>
  <c r="AE124" i="37"/>
  <c r="AE123" i="37"/>
  <c r="AE122" i="37"/>
  <c r="AE121" i="37"/>
  <c r="AE120" i="37"/>
  <c r="AE119" i="37"/>
  <c r="AE117" i="37"/>
  <c r="AE116" i="37"/>
  <c r="AE115" i="37"/>
  <c r="AE114" i="37"/>
  <c r="AE113" i="37"/>
  <c r="AE112" i="37"/>
  <c r="AE111" i="37"/>
  <c r="AE110" i="37"/>
  <c r="AE109" i="37"/>
  <c r="AE108" i="37"/>
  <c r="AE107" i="37"/>
  <c r="AE105" i="37"/>
  <c r="AE104" i="37"/>
  <c r="AE103" i="37"/>
  <c r="AE102" i="37"/>
  <c r="AE101" i="37"/>
  <c r="AE100" i="37"/>
  <c r="AE99" i="37"/>
  <c r="AE98" i="37"/>
  <c r="AE97" i="37"/>
  <c r="AE96" i="37"/>
  <c r="AE95" i="37"/>
  <c r="AE93" i="37"/>
  <c r="AE92" i="37"/>
  <c r="AE81" i="37"/>
  <c r="AE80" i="37"/>
  <c r="AE79" i="37"/>
  <c r="AE78" i="37"/>
  <c r="AE77" i="37"/>
  <c r="AE76" i="37"/>
  <c r="AE75" i="37"/>
  <c r="AE74" i="37"/>
  <c r="AE73" i="37"/>
  <c r="AE72" i="37"/>
  <c r="AE71" i="37"/>
  <c r="AE69" i="37"/>
  <c r="AE68" i="37"/>
  <c r="AE67" i="37"/>
  <c r="AE66" i="37"/>
  <c r="AE65" i="37"/>
  <c r="AE64" i="37"/>
  <c r="AE63" i="37"/>
  <c r="AE62" i="37"/>
  <c r="AE61" i="37"/>
  <c r="AE60" i="37"/>
  <c r="AE59" i="37"/>
  <c r="AE57" i="37"/>
  <c r="AE56" i="37"/>
  <c r="AE55" i="37"/>
  <c r="AE54" i="37"/>
  <c r="AE53" i="37"/>
  <c r="AE52" i="37"/>
  <c r="AE51" i="37"/>
  <c r="AE50" i="37"/>
  <c r="AE49" i="37"/>
  <c r="AE48" i="37"/>
  <c r="AE47" i="37"/>
  <c r="AE45" i="37"/>
  <c r="AE43" i="37"/>
  <c r="AE42" i="37"/>
  <c r="AE41" i="37"/>
  <c r="AE40" i="37"/>
  <c r="AE39" i="37"/>
  <c r="AE38" i="37"/>
  <c r="AE37" i="37"/>
  <c r="AE36" i="37"/>
  <c r="AE35" i="37"/>
  <c r="AE32" i="37"/>
  <c r="AE31" i="37"/>
  <c r="AE25" i="37"/>
  <c r="AE24" i="37"/>
  <c r="AE23" i="37"/>
  <c r="AE22" i="37"/>
  <c r="AE21" i="37"/>
  <c r="AE20" i="37"/>
  <c r="AE18" i="37"/>
  <c r="AE17" i="37"/>
  <c r="AE16" i="37"/>
  <c r="AE15" i="37"/>
  <c r="AE14" i="37"/>
  <c r="AE13" i="37"/>
  <c r="AE11" i="37"/>
  <c r="AE10" i="37"/>
  <c r="AE9" i="37"/>
  <c r="AE8" i="37"/>
  <c r="AE7" i="37"/>
  <c r="AE6" i="37"/>
  <c r="P236" i="37"/>
  <c r="P213" i="37"/>
  <c r="P212" i="37"/>
  <c r="P200" i="37"/>
  <c r="P189" i="37"/>
  <c r="P188" i="37"/>
  <c r="P177" i="37"/>
  <c r="P176" i="37"/>
  <c r="P175" i="37"/>
  <c r="P174" i="37"/>
  <c r="P173" i="37"/>
  <c r="P172" i="37"/>
  <c r="P171" i="37"/>
  <c r="P170" i="37"/>
  <c r="P169" i="37"/>
  <c r="P168" i="37"/>
  <c r="P167" i="37"/>
  <c r="P165" i="37"/>
  <c r="P164" i="37"/>
  <c r="P163" i="37"/>
  <c r="P162" i="37"/>
  <c r="P161" i="37"/>
  <c r="P160" i="37"/>
  <c r="P159" i="37"/>
  <c r="P158" i="37"/>
  <c r="P157" i="37"/>
  <c r="P156" i="37"/>
  <c r="P155" i="37"/>
  <c r="P153" i="37"/>
  <c r="P152" i="37"/>
  <c r="P151" i="37"/>
  <c r="P150" i="37"/>
  <c r="P149" i="37"/>
  <c r="P148" i="37"/>
  <c r="P147" i="37"/>
  <c r="P146" i="37"/>
  <c r="P145" i="37"/>
  <c r="P144" i="37"/>
  <c r="P143" i="37"/>
  <c r="P141" i="37"/>
  <c r="P140" i="37"/>
  <c r="P129" i="37"/>
  <c r="P128" i="37"/>
  <c r="P127" i="37"/>
  <c r="P126" i="37"/>
  <c r="P125" i="37"/>
  <c r="P124" i="37"/>
  <c r="P123" i="37"/>
  <c r="P122" i="37"/>
  <c r="P121" i="37"/>
  <c r="P120" i="37"/>
  <c r="P119" i="37"/>
  <c r="P117" i="37"/>
  <c r="P116" i="37"/>
  <c r="P115" i="37"/>
  <c r="P114" i="37"/>
  <c r="P113" i="37"/>
  <c r="P112" i="37"/>
  <c r="P111" i="37"/>
  <c r="P110" i="37"/>
  <c r="P109" i="37"/>
  <c r="P108" i="37"/>
  <c r="P107" i="37"/>
  <c r="P105" i="37"/>
  <c r="P104" i="37"/>
  <c r="P103" i="37"/>
  <c r="P102" i="37"/>
  <c r="P101" i="37"/>
  <c r="P100" i="37"/>
  <c r="P99" i="37"/>
  <c r="P98" i="37"/>
  <c r="P97" i="37"/>
  <c r="P96" i="37"/>
  <c r="P95" i="37"/>
  <c r="P92" i="37"/>
  <c r="P81" i="37"/>
  <c r="P80" i="37"/>
  <c r="P79" i="37"/>
  <c r="P78" i="37"/>
  <c r="P77" i="37"/>
  <c r="P76" i="37"/>
  <c r="P75" i="37"/>
  <c r="P74" i="37"/>
  <c r="P73" i="37"/>
  <c r="P72" i="37"/>
  <c r="P71" i="37"/>
  <c r="P69" i="37"/>
  <c r="P68" i="37"/>
  <c r="P67" i="37"/>
  <c r="P66" i="37"/>
  <c r="P65" i="37"/>
  <c r="P64" i="37"/>
  <c r="P63" i="37"/>
  <c r="P62" i="37"/>
  <c r="P61" i="37"/>
  <c r="P60" i="37"/>
  <c r="P59" i="37"/>
  <c r="P57" i="37"/>
  <c r="P56" i="37"/>
  <c r="P55" i="37"/>
  <c r="P54" i="37"/>
  <c r="P53" i="37"/>
  <c r="P52" i="37"/>
  <c r="P51" i="37"/>
  <c r="P50" i="37"/>
  <c r="P49" i="37"/>
  <c r="P48" i="37"/>
  <c r="P47" i="37"/>
  <c r="P45" i="37"/>
  <c r="P43" i="37"/>
  <c r="P42" i="37"/>
  <c r="P41" i="37"/>
  <c r="P40" i="37"/>
  <c r="P39" i="37"/>
  <c r="P38" i="37"/>
  <c r="P37" i="37"/>
  <c r="P36" i="37"/>
  <c r="P35" i="37"/>
  <c r="P32" i="37"/>
  <c r="P31" i="37"/>
  <c r="P25" i="37"/>
  <c r="P24" i="37"/>
  <c r="P23" i="37"/>
  <c r="P22" i="37"/>
  <c r="P21" i="37"/>
  <c r="P20" i="37"/>
  <c r="P18" i="37"/>
  <c r="P16" i="37"/>
  <c r="P15" i="37"/>
  <c r="P14" i="37"/>
  <c r="P13" i="37"/>
  <c r="P11" i="37"/>
  <c r="P10" i="37"/>
  <c r="P9" i="37"/>
  <c r="P8" i="37"/>
  <c r="P7" i="37"/>
  <c r="P6" i="37"/>
  <c r="V40" i="33" l="1"/>
  <c r="U56" i="33"/>
  <c r="V24" i="33"/>
  <c r="V8" i="33"/>
  <c r="V16" i="33"/>
  <c r="V41" i="33"/>
  <c r="V25" i="33"/>
  <c r="V9" i="33"/>
  <c r="V17" i="33"/>
  <c r="U133" i="11"/>
  <c r="U132" i="11"/>
  <c r="U131" i="11"/>
  <c r="T133" i="11"/>
  <c r="T132" i="11"/>
  <c r="T131" i="11"/>
  <c r="L119" i="11"/>
  <c r="L118" i="11"/>
  <c r="L117" i="11"/>
  <c r="L116" i="11"/>
  <c r="P9" i="18" l="1"/>
  <c r="P73" i="18"/>
  <c r="P49" i="18"/>
  <c r="P98" i="11" l="1"/>
  <c r="O98" i="11"/>
  <c r="N98" i="11"/>
  <c r="G98" i="11" l="1"/>
  <c r="H98" i="11"/>
  <c r="G100" i="11" l="1"/>
  <c r="H100" i="11"/>
  <c r="H101" i="11"/>
  <c r="G101" i="11"/>
  <c r="AU56" i="37"/>
  <c r="AU80" i="37"/>
  <c r="AU68" i="37"/>
  <c r="AU92" i="37"/>
  <c r="AU104" i="37"/>
  <c r="AU116" i="37"/>
  <c r="AU140" i="37"/>
  <c r="AU152" i="37"/>
  <c r="AU200" i="37" s="1"/>
  <c r="AU164" i="37"/>
  <c r="AU176" i="37"/>
  <c r="AU188" i="37"/>
  <c r="AT200" i="37"/>
  <c r="AC132" i="11" s="1"/>
  <c r="AT201" i="37"/>
  <c r="AT212" i="37"/>
  <c r="AC131" i="11" s="1"/>
  <c r="AT213" i="37"/>
  <c r="AT224" i="37"/>
  <c r="AC133" i="11" s="1"/>
  <c r="AT225" i="37"/>
  <c r="AT236" i="37"/>
  <c r="AT237" i="37"/>
  <c r="AT36" i="37"/>
  <c r="AT37" i="37"/>
  <c r="AT38" i="37"/>
  <c r="AT39" i="37"/>
  <c r="AT40" i="37"/>
  <c r="AT41" i="37"/>
  <c r="AT42" i="37"/>
  <c r="AT43" i="37"/>
  <c r="AT45" i="37"/>
  <c r="AT47" i="37"/>
  <c r="AT48" i="37"/>
  <c r="AT49" i="37"/>
  <c r="AT50" i="37"/>
  <c r="AT51" i="37"/>
  <c r="AT52" i="37"/>
  <c r="AT53" i="37"/>
  <c r="AT54" i="37"/>
  <c r="AT55" i="37"/>
  <c r="AT56" i="37"/>
  <c r="AT57" i="37"/>
  <c r="AT59" i="37"/>
  <c r="AT60" i="37"/>
  <c r="AT61" i="37"/>
  <c r="AT62" i="37"/>
  <c r="AT63" i="37"/>
  <c r="AT64" i="37"/>
  <c r="AT65" i="37"/>
  <c r="AT66" i="37"/>
  <c r="AT67" i="37"/>
  <c r="AT68" i="37"/>
  <c r="AT69" i="37"/>
  <c r="AT71" i="37"/>
  <c r="AT72" i="37"/>
  <c r="AT73" i="37"/>
  <c r="AT74" i="37"/>
  <c r="AT75" i="37"/>
  <c r="AT76" i="37"/>
  <c r="AT77" i="37"/>
  <c r="AT78" i="37"/>
  <c r="AT79" i="37"/>
  <c r="AT80" i="37"/>
  <c r="AT81" i="37"/>
  <c r="AT92" i="37"/>
  <c r="AT93" i="37"/>
  <c r="AT95" i="37"/>
  <c r="AT96" i="37"/>
  <c r="AT97" i="37"/>
  <c r="AT98" i="37"/>
  <c r="AT99" i="37"/>
  <c r="AT100" i="37"/>
  <c r="AT101" i="37"/>
  <c r="AT102" i="37"/>
  <c r="AT103" i="37"/>
  <c r="AT104" i="37"/>
  <c r="AT105" i="37"/>
  <c r="AT107" i="37"/>
  <c r="AT108" i="37"/>
  <c r="AT109" i="37"/>
  <c r="AT110" i="37"/>
  <c r="AT111" i="37"/>
  <c r="AT112" i="37"/>
  <c r="AT113" i="37"/>
  <c r="AT114" i="37"/>
  <c r="AT115" i="37"/>
  <c r="AT116" i="37"/>
  <c r="AT117" i="37"/>
  <c r="AT119" i="37"/>
  <c r="AT120" i="37"/>
  <c r="AT121" i="37"/>
  <c r="AT122" i="37"/>
  <c r="AT123" i="37"/>
  <c r="AT124" i="37"/>
  <c r="AT125" i="37"/>
  <c r="AT126" i="37"/>
  <c r="AT127" i="37"/>
  <c r="AT128" i="37"/>
  <c r="AT129" i="37"/>
  <c r="AT140" i="37"/>
  <c r="AT141" i="37"/>
  <c r="AT143" i="37"/>
  <c r="AT144" i="37"/>
  <c r="AT145" i="37"/>
  <c r="AT146" i="37"/>
  <c r="AT147" i="37"/>
  <c r="AT148" i="37"/>
  <c r="AT149" i="37"/>
  <c r="AT150" i="37"/>
  <c r="AT151" i="37"/>
  <c r="AT152" i="37"/>
  <c r="AT153" i="37"/>
  <c r="AT155" i="37"/>
  <c r="AT156" i="37"/>
  <c r="AT157" i="37"/>
  <c r="AT158" i="37"/>
  <c r="AT159" i="37"/>
  <c r="AT160" i="37"/>
  <c r="AT161" i="37"/>
  <c r="AT162" i="37"/>
  <c r="AT163" i="37"/>
  <c r="AT164" i="37"/>
  <c r="AT165" i="37"/>
  <c r="AT167" i="37"/>
  <c r="AT168" i="37"/>
  <c r="AT169" i="37"/>
  <c r="AT170" i="37"/>
  <c r="AT171" i="37"/>
  <c r="AT172" i="37"/>
  <c r="AT173" i="37"/>
  <c r="AT174" i="37"/>
  <c r="AT175" i="37"/>
  <c r="AT176" i="37"/>
  <c r="AT177" i="37"/>
  <c r="AT188" i="37"/>
  <c r="AT189" i="37"/>
  <c r="AT35" i="37"/>
  <c r="AU31" i="37"/>
  <c r="AU32" i="37"/>
  <c r="AU24" i="37"/>
  <c r="AU25" i="37"/>
  <c r="AU17" i="37"/>
  <c r="AU18" i="37"/>
  <c r="AU10" i="37"/>
  <c r="AU11" i="37"/>
  <c r="AT7" i="37"/>
  <c r="AT8" i="37"/>
  <c r="AT9" i="37"/>
  <c r="AT10" i="37"/>
  <c r="AT11" i="37"/>
  <c r="AT13" i="37"/>
  <c r="AT14" i="37"/>
  <c r="AT15" i="37"/>
  <c r="AT16" i="37"/>
  <c r="AT17" i="37"/>
  <c r="AT18" i="37"/>
  <c r="AT20" i="37"/>
  <c r="AT21" i="37"/>
  <c r="AT22" i="37"/>
  <c r="AT23" i="37"/>
  <c r="AT24" i="37"/>
  <c r="AT25" i="37"/>
  <c r="AT31" i="37"/>
  <c r="AS238" i="37"/>
  <c r="AR238" i="37"/>
  <c r="AQ238" i="37"/>
  <c r="AP238" i="37"/>
  <c r="AO238" i="37"/>
  <c r="AN238" i="37"/>
  <c r="AM238" i="37"/>
  <c r="AL238" i="37"/>
  <c r="AK238" i="37"/>
  <c r="AJ238" i="37"/>
  <c r="AI238" i="37"/>
  <c r="AH238" i="37"/>
  <c r="AT238" i="37" s="1"/>
  <c r="AS226" i="37"/>
  <c r="AR226" i="37"/>
  <c r="AQ226" i="37"/>
  <c r="AP226" i="37"/>
  <c r="AO226" i="37"/>
  <c r="AN226" i="37"/>
  <c r="AM226" i="37"/>
  <c r="AL226" i="37"/>
  <c r="AK226" i="37"/>
  <c r="AJ226" i="37"/>
  <c r="AI226" i="37"/>
  <c r="AH226" i="37"/>
  <c r="AT226" i="37" s="1"/>
  <c r="AS214" i="37"/>
  <c r="AR214" i="37"/>
  <c r="AQ214" i="37"/>
  <c r="AP214" i="37"/>
  <c r="AO214" i="37"/>
  <c r="AN214" i="37"/>
  <c r="AM214" i="37"/>
  <c r="AL214" i="37"/>
  <c r="AK214" i="37"/>
  <c r="AJ214" i="37"/>
  <c r="AI214" i="37"/>
  <c r="AH214" i="37"/>
  <c r="AT214" i="37" s="1"/>
  <c r="AS202" i="37"/>
  <c r="AR202" i="37"/>
  <c r="AQ202" i="37"/>
  <c r="AP202" i="37"/>
  <c r="AO202" i="37"/>
  <c r="AN202" i="37"/>
  <c r="AM202" i="37"/>
  <c r="AL202" i="37"/>
  <c r="AK202" i="37"/>
  <c r="AJ202" i="37"/>
  <c r="AI202" i="37"/>
  <c r="AH202" i="37"/>
  <c r="AT202" i="37" s="1"/>
  <c r="AS190" i="37"/>
  <c r="AR190" i="37"/>
  <c r="AQ190" i="37"/>
  <c r="AP190" i="37"/>
  <c r="AO190" i="37"/>
  <c r="AN190" i="37"/>
  <c r="AM190" i="37"/>
  <c r="AL190" i="37"/>
  <c r="AK190" i="37"/>
  <c r="AJ190" i="37"/>
  <c r="AI190" i="37"/>
  <c r="AH190" i="37"/>
  <c r="AT190" i="37" s="1"/>
  <c r="AS178" i="37"/>
  <c r="AR178" i="37"/>
  <c r="AQ178" i="37"/>
  <c r="AP178" i="37"/>
  <c r="AO178" i="37"/>
  <c r="AN178" i="37"/>
  <c r="AM178" i="37"/>
  <c r="AL178" i="37"/>
  <c r="AK178" i="37"/>
  <c r="AJ178" i="37"/>
  <c r="AI178" i="37"/>
  <c r="AH178" i="37"/>
  <c r="AT178" i="37" s="1"/>
  <c r="AS166" i="37"/>
  <c r="AR166" i="37"/>
  <c r="AQ166" i="37"/>
  <c r="AP166" i="37"/>
  <c r="AO166" i="37"/>
  <c r="AN166" i="37"/>
  <c r="AM166" i="37"/>
  <c r="AL166" i="37"/>
  <c r="AK166" i="37"/>
  <c r="AJ166" i="37"/>
  <c r="AI166" i="37"/>
  <c r="AH166" i="37"/>
  <c r="AT166" i="37" s="1"/>
  <c r="AS154" i="37"/>
  <c r="AR154" i="37"/>
  <c r="AQ154" i="37"/>
  <c r="AP154" i="37"/>
  <c r="AO154" i="37"/>
  <c r="AN154" i="37"/>
  <c r="AM154" i="37"/>
  <c r="AL154" i="37"/>
  <c r="AK154" i="37"/>
  <c r="AJ154" i="37"/>
  <c r="AI154" i="37"/>
  <c r="AH154" i="37"/>
  <c r="AT154" i="37" s="1"/>
  <c r="AS142" i="37"/>
  <c r="AR142" i="37"/>
  <c r="AQ142" i="37"/>
  <c r="AP142" i="37"/>
  <c r="AO142" i="37"/>
  <c r="AN142" i="37"/>
  <c r="AM142" i="37"/>
  <c r="AL142" i="37"/>
  <c r="AK142" i="37"/>
  <c r="AJ142" i="37"/>
  <c r="AI142" i="37"/>
  <c r="AH142" i="37"/>
  <c r="AT142" i="37" s="1"/>
  <c r="AS130" i="37"/>
  <c r="AR130" i="37"/>
  <c r="AQ130" i="37"/>
  <c r="AP130" i="37"/>
  <c r="AO130" i="37"/>
  <c r="AN130" i="37"/>
  <c r="AM130" i="37"/>
  <c r="AL130" i="37"/>
  <c r="AK130" i="37"/>
  <c r="AJ130" i="37"/>
  <c r="AI130" i="37"/>
  <c r="AH130" i="37"/>
  <c r="AT130" i="37" s="1"/>
  <c r="AS118" i="37"/>
  <c r="AR118" i="37"/>
  <c r="AQ118" i="37"/>
  <c r="AP118" i="37"/>
  <c r="AO118" i="37"/>
  <c r="AN118" i="37"/>
  <c r="AM118" i="37"/>
  <c r="AL118" i="37"/>
  <c r="AK118" i="37"/>
  <c r="AJ118" i="37"/>
  <c r="AI118" i="37"/>
  <c r="AH118" i="37"/>
  <c r="AT118" i="37" s="1"/>
  <c r="AS106" i="37"/>
  <c r="AR106" i="37"/>
  <c r="AQ106" i="37"/>
  <c r="AP106" i="37"/>
  <c r="AO106" i="37"/>
  <c r="AN106" i="37"/>
  <c r="AM106" i="37"/>
  <c r="AL106" i="37"/>
  <c r="AK106" i="37"/>
  <c r="AJ106" i="37"/>
  <c r="AI106" i="37"/>
  <c r="AH106" i="37"/>
  <c r="AT106" i="37" s="1"/>
  <c r="AS94" i="37"/>
  <c r="AR94" i="37"/>
  <c r="AQ94" i="37"/>
  <c r="AP94" i="37"/>
  <c r="AO94" i="37"/>
  <c r="AN94" i="37"/>
  <c r="AM94" i="37"/>
  <c r="AL94" i="37"/>
  <c r="AK94" i="37"/>
  <c r="AJ94" i="37"/>
  <c r="AI94" i="37"/>
  <c r="AH94" i="37"/>
  <c r="AT94" i="37" s="1"/>
  <c r="AS82" i="37"/>
  <c r="AR82" i="37"/>
  <c r="AQ82" i="37"/>
  <c r="AP82" i="37"/>
  <c r="AO82" i="37"/>
  <c r="AN82" i="37"/>
  <c r="AM82" i="37"/>
  <c r="AL82" i="37"/>
  <c r="AK82" i="37"/>
  <c r="AJ82" i="37"/>
  <c r="AI82" i="37"/>
  <c r="AH82" i="37"/>
  <c r="AT82" i="37" s="1"/>
  <c r="AS70" i="37"/>
  <c r="AR70" i="37"/>
  <c r="AQ70" i="37"/>
  <c r="AP70" i="37"/>
  <c r="AO70" i="37"/>
  <c r="AN70" i="37"/>
  <c r="AM70" i="37"/>
  <c r="AL70" i="37"/>
  <c r="AK70" i="37"/>
  <c r="AJ70" i="37"/>
  <c r="AI70" i="37"/>
  <c r="AH70" i="37"/>
  <c r="AT70" i="37" s="1"/>
  <c r="AS58" i="37"/>
  <c r="AR58" i="37"/>
  <c r="AQ58" i="37"/>
  <c r="AP58" i="37"/>
  <c r="AO58" i="37"/>
  <c r="AN58" i="37"/>
  <c r="AM58" i="37"/>
  <c r="AL58" i="37"/>
  <c r="AK58" i="37"/>
  <c r="AJ58" i="37"/>
  <c r="AI58" i="37"/>
  <c r="AH58" i="37"/>
  <c r="AT58" i="37" s="1"/>
  <c r="AS46" i="37"/>
  <c r="AR46" i="37"/>
  <c r="AQ46" i="37"/>
  <c r="AP46" i="37"/>
  <c r="AO46" i="37"/>
  <c r="AN46" i="37"/>
  <c r="AM46" i="37"/>
  <c r="AL46" i="37"/>
  <c r="AK46" i="37"/>
  <c r="AJ46" i="37"/>
  <c r="AI46" i="37"/>
  <c r="AH46" i="37"/>
  <c r="AT46" i="37" s="1"/>
  <c r="AS33" i="37"/>
  <c r="AR33" i="37"/>
  <c r="AQ33" i="37"/>
  <c r="AP33" i="37"/>
  <c r="AO33" i="37"/>
  <c r="AN33" i="37"/>
  <c r="AM33" i="37"/>
  <c r="AL33" i="37"/>
  <c r="AK33" i="37"/>
  <c r="AJ33" i="37"/>
  <c r="AI33" i="37"/>
  <c r="AH33" i="37"/>
  <c r="AT33" i="37" s="1"/>
  <c r="AS26" i="37"/>
  <c r="AR26" i="37"/>
  <c r="AQ26" i="37"/>
  <c r="AP26" i="37"/>
  <c r="AO26" i="37"/>
  <c r="AN26" i="37"/>
  <c r="AM26" i="37"/>
  <c r="AL26" i="37"/>
  <c r="AK26" i="37"/>
  <c r="AJ26" i="37"/>
  <c r="AI26" i="37"/>
  <c r="AH26" i="37"/>
  <c r="AT26" i="37" s="1"/>
  <c r="AS19" i="37"/>
  <c r="AR19" i="37"/>
  <c r="AQ19" i="37"/>
  <c r="AP19" i="37"/>
  <c r="AO19" i="37"/>
  <c r="AN19" i="37"/>
  <c r="AM19" i="37"/>
  <c r="AL19" i="37"/>
  <c r="AK19" i="37"/>
  <c r="AJ19" i="37"/>
  <c r="AI19" i="37"/>
  <c r="AH19" i="37"/>
  <c r="AT19" i="37" s="1"/>
  <c r="AI12" i="37"/>
  <c r="AJ12" i="37"/>
  <c r="AK12" i="37"/>
  <c r="AL12" i="37"/>
  <c r="AM12" i="37"/>
  <c r="AN12" i="37"/>
  <c r="AO12" i="37"/>
  <c r="AP12" i="37"/>
  <c r="AQ12" i="37"/>
  <c r="AR12" i="37"/>
  <c r="AS12" i="37"/>
  <c r="AH12" i="37"/>
  <c r="AT12" i="37" s="1"/>
  <c r="AU33" i="37" l="1"/>
  <c r="AU26" i="37"/>
  <c r="AU19" i="37"/>
  <c r="AU12" i="37"/>
  <c r="AU224" i="37"/>
  <c r="H106" i="11"/>
  <c r="G106" i="11"/>
  <c r="AU212" i="37"/>
  <c r="AU236" i="37" s="1"/>
  <c r="AF188" i="37"/>
  <c r="AF176" i="37"/>
  <c r="AF164" i="37"/>
  <c r="AF152" i="37"/>
  <c r="AF140" i="37"/>
  <c r="AF128" i="37"/>
  <c r="AF116" i="37"/>
  <c r="AF104" i="37"/>
  <c r="AF92" i="37"/>
  <c r="AF80" i="37"/>
  <c r="AF68" i="37"/>
  <c r="AF56" i="37"/>
  <c r="AF45" i="37"/>
  <c r="AF31" i="37"/>
  <c r="AF24" i="37"/>
  <c r="AF17" i="37"/>
  <c r="AD238" i="37"/>
  <c r="AC238" i="37"/>
  <c r="AB238" i="37"/>
  <c r="AA238" i="37"/>
  <c r="Z238" i="37"/>
  <c r="Y238" i="37"/>
  <c r="X238" i="37"/>
  <c r="W238" i="37"/>
  <c r="V238" i="37"/>
  <c r="U238" i="37"/>
  <c r="T238" i="37"/>
  <c r="S238" i="37"/>
  <c r="AE238" i="37" s="1"/>
  <c r="AD226" i="37"/>
  <c r="AC226" i="37"/>
  <c r="AB226" i="37"/>
  <c r="AA226" i="37"/>
  <c r="Z226" i="37"/>
  <c r="Y226" i="37"/>
  <c r="X226" i="37"/>
  <c r="W226" i="37"/>
  <c r="V226" i="37"/>
  <c r="U226" i="37"/>
  <c r="T226" i="37"/>
  <c r="S226" i="37"/>
  <c r="AE226" i="37" s="1"/>
  <c r="AD214" i="37"/>
  <c r="AC214" i="37"/>
  <c r="AB214" i="37"/>
  <c r="AA214" i="37"/>
  <c r="Z214" i="37"/>
  <c r="Y214" i="37"/>
  <c r="X214" i="37"/>
  <c r="W214" i="37"/>
  <c r="V214" i="37"/>
  <c r="U214" i="37"/>
  <c r="T214" i="37"/>
  <c r="S214" i="37"/>
  <c r="AE214" i="37" s="1"/>
  <c r="AD202" i="37"/>
  <c r="AC202" i="37"/>
  <c r="AB202" i="37"/>
  <c r="AA202" i="37"/>
  <c r="Z202" i="37"/>
  <c r="Y202" i="37"/>
  <c r="X202" i="37"/>
  <c r="W202" i="37"/>
  <c r="V202" i="37"/>
  <c r="U202" i="37"/>
  <c r="T202" i="37"/>
  <c r="S202" i="37"/>
  <c r="AE202" i="37" s="1"/>
  <c r="AD190" i="37"/>
  <c r="AC190" i="37"/>
  <c r="AB190" i="37"/>
  <c r="AA190" i="37"/>
  <c r="Z190" i="37"/>
  <c r="Y190" i="37"/>
  <c r="X190" i="37"/>
  <c r="W190" i="37"/>
  <c r="V190" i="37"/>
  <c r="U190" i="37"/>
  <c r="T190" i="37"/>
  <c r="S190" i="37"/>
  <c r="AE190" i="37" s="1"/>
  <c r="AD178" i="37"/>
  <c r="AC178" i="37"/>
  <c r="AB178" i="37"/>
  <c r="AA178" i="37"/>
  <c r="Z178" i="37"/>
  <c r="Y178" i="37"/>
  <c r="X178" i="37"/>
  <c r="W178" i="37"/>
  <c r="V178" i="37"/>
  <c r="U178" i="37"/>
  <c r="T178" i="37"/>
  <c r="S178" i="37"/>
  <c r="AE178" i="37" s="1"/>
  <c r="AD166" i="37"/>
  <c r="AC166" i="37"/>
  <c r="AB166" i="37"/>
  <c r="AA166" i="37"/>
  <c r="Z166" i="37"/>
  <c r="Y166" i="37"/>
  <c r="X166" i="37"/>
  <c r="W166" i="37"/>
  <c r="V166" i="37"/>
  <c r="U166" i="37"/>
  <c r="T166" i="37"/>
  <c r="S166" i="37"/>
  <c r="AE166" i="37" s="1"/>
  <c r="AD154" i="37"/>
  <c r="AC154" i="37"/>
  <c r="AB154" i="37"/>
  <c r="AA154" i="37"/>
  <c r="Z154" i="37"/>
  <c r="Y154" i="37"/>
  <c r="X154" i="37"/>
  <c r="W154" i="37"/>
  <c r="V154" i="37"/>
  <c r="U154" i="37"/>
  <c r="T154" i="37"/>
  <c r="S154" i="37"/>
  <c r="AE154" i="37" s="1"/>
  <c r="AD142" i="37"/>
  <c r="AC142" i="37"/>
  <c r="AB142" i="37"/>
  <c r="AA142" i="37"/>
  <c r="Z142" i="37"/>
  <c r="Y142" i="37"/>
  <c r="X142" i="37"/>
  <c r="W142" i="37"/>
  <c r="V142" i="37"/>
  <c r="U142" i="37"/>
  <c r="T142" i="37"/>
  <c r="S142" i="37"/>
  <c r="AE142" i="37" s="1"/>
  <c r="AD130" i="37"/>
  <c r="AC130" i="37"/>
  <c r="AB130" i="37"/>
  <c r="AA130" i="37"/>
  <c r="Z130" i="37"/>
  <c r="Y130" i="37"/>
  <c r="X130" i="37"/>
  <c r="W130" i="37"/>
  <c r="V130" i="37"/>
  <c r="U130" i="37"/>
  <c r="T130" i="37"/>
  <c r="S130" i="37"/>
  <c r="AE130" i="37" s="1"/>
  <c r="AD118" i="37"/>
  <c r="AC118" i="37"/>
  <c r="AB118" i="37"/>
  <c r="AA118" i="37"/>
  <c r="Z118" i="37"/>
  <c r="Y118" i="37"/>
  <c r="X118" i="37"/>
  <c r="W118" i="37"/>
  <c r="V118" i="37"/>
  <c r="U118" i="37"/>
  <c r="T118" i="37"/>
  <c r="S118" i="37"/>
  <c r="AE118" i="37" s="1"/>
  <c r="AD106" i="37"/>
  <c r="AC106" i="37"/>
  <c r="AB106" i="37"/>
  <c r="AA106" i="37"/>
  <c r="Z106" i="37"/>
  <c r="Y106" i="37"/>
  <c r="X106" i="37"/>
  <c r="W106" i="37"/>
  <c r="V106" i="37"/>
  <c r="U106" i="37"/>
  <c r="T106" i="37"/>
  <c r="S106" i="37"/>
  <c r="AE106" i="37" s="1"/>
  <c r="AD94" i="37"/>
  <c r="AC94" i="37"/>
  <c r="AB94" i="37"/>
  <c r="AA94" i="37"/>
  <c r="Z94" i="37"/>
  <c r="Y94" i="37"/>
  <c r="X94" i="37"/>
  <c r="W94" i="37"/>
  <c r="V94" i="37"/>
  <c r="U94" i="37"/>
  <c r="T94" i="37"/>
  <c r="S94" i="37"/>
  <c r="AE94" i="37" s="1"/>
  <c r="AD82" i="37"/>
  <c r="AC82" i="37"/>
  <c r="AB82" i="37"/>
  <c r="AA82" i="37"/>
  <c r="Z82" i="37"/>
  <c r="Y82" i="37"/>
  <c r="X82" i="37"/>
  <c r="W82" i="37"/>
  <c r="V82" i="37"/>
  <c r="U82" i="37"/>
  <c r="T82" i="37"/>
  <c r="S82" i="37"/>
  <c r="AE82" i="37" s="1"/>
  <c r="AD70" i="37"/>
  <c r="AC70" i="37"/>
  <c r="AB70" i="37"/>
  <c r="AA70" i="37"/>
  <c r="Z70" i="37"/>
  <c r="Y70" i="37"/>
  <c r="X70" i="37"/>
  <c r="W70" i="37"/>
  <c r="V70" i="37"/>
  <c r="U70" i="37"/>
  <c r="T70" i="37"/>
  <c r="S70" i="37"/>
  <c r="AE70" i="37" s="1"/>
  <c r="AD58" i="37"/>
  <c r="AC58" i="37"/>
  <c r="AB58" i="37"/>
  <c r="AA58" i="37"/>
  <c r="Z58" i="37"/>
  <c r="Y58" i="37"/>
  <c r="X58" i="37"/>
  <c r="W58" i="37"/>
  <c r="V58" i="37"/>
  <c r="U58" i="37"/>
  <c r="T58" i="37"/>
  <c r="S58" i="37"/>
  <c r="AE58" i="37" s="1"/>
  <c r="AD46" i="37"/>
  <c r="AC46" i="37"/>
  <c r="AB46" i="37"/>
  <c r="AA46" i="37"/>
  <c r="Z46" i="37"/>
  <c r="Y46" i="37"/>
  <c r="X46" i="37"/>
  <c r="W46" i="37"/>
  <c r="V46" i="37"/>
  <c r="U46" i="37"/>
  <c r="T46" i="37"/>
  <c r="S46" i="37"/>
  <c r="AE46" i="37" s="1"/>
  <c r="AD33" i="37"/>
  <c r="AC33" i="37"/>
  <c r="AB33" i="37"/>
  <c r="AA33" i="37"/>
  <c r="Z33" i="37"/>
  <c r="Y33" i="37"/>
  <c r="X33" i="37"/>
  <c r="W33" i="37"/>
  <c r="V33" i="37"/>
  <c r="U33" i="37"/>
  <c r="T33" i="37"/>
  <c r="S33" i="37"/>
  <c r="AE33" i="37" s="1"/>
  <c r="AD26" i="37"/>
  <c r="AC26" i="37"/>
  <c r="AB26" i="37"/>
  <c r="AA26" i="37"/>
  <c r="Z26" i="37"/>
  <c r="Y26" i="37"/>
  <c r="X26" i="37"/>
  <c r="W26" i="37"/>
  <c r="V26" i="37"/>
  <c r="U26" i="37"/>
  <c r="T26" i="37"/>
  <c r="S26" i="37"/>
  <c r="AE26" i="37" s="1"/>
  <c r="AD19" i="37"/>
  <c r="AC19" i="37"/>
  <c r="AB19" i="37"/>
  <c r="AA19" i="37"/>
  <c r="Z19" i="37"/>
  <c r="Y19" i="37"/>
  <c r="X19" i="37"/>
  <c r="W19" i="37"/>
  <c r="V19" i="37"/>
  <c r="U19" i="37"/>
  <c r="T19" i="37"/>
  <c r="S19" i="37"/>
  <c r="AE19" i="37" s="1"/>
  <c r="AF10" i="37"/>
  <c r="T12" i="37"/>
  <c r="U12" i="37"/>
  <c r="V12" i="37"/>
  <c r="W12" i="37"/>
  <c r="X12" i="37"/>
  <c r="Y12" i="37"/>
  <c r="Z12" i="37"/>
  <c r="AA12" i="37"/>
  <c r="AB12" i="37"/>
  <c r="AC12" i="37"/>
  <c r="AD12" i="37"/>
  <c r="S12" i="37"/>
  <c r="AE12" i="37" s="1"/>
  <c r="O226" i="37"/>
  <c r="N226" i="37"/>
  <c r="M226" i="37"/>
  <c r="L226" i="37"/>
  <c r="K226" i="37"/>
  <c r="J226" i="37"/>
  <c r="I226" i="37"/>
  <c r="H226" i="37"/>
  <c r="G226" i="37"/>
  <c r="F226" i="37"/>
  <c r="E226" i="37"/>
  <c r="D226" i="37"/>
  <c r="P226" i="37" s="1"/>
  <c r="O214" i="37"/>
  <c r="N214" i="37"/>
  <c r="M214" i="37"/>
  <c r="L214" i="37"/>
  <c r="K214" i="37"/>
  <c r="J214" i="37"/>
  <c r="I214" i="37"/>
  <c r="H214" i="37"/>
  <c r="G214" i="37"/>
  <c r="F214" i="37"/>
  <c r="E214" i="37"/>
  <c r="D214" i="37"/>
  <c r="P214" i="37" s="1"/>
  <c r="O190" i="37"/>
  <c r="N190" i="37"/>
  <c r="M190" i="37"/>
  <c r="L190" i="37"/>
  <c r="K190" i="37"/>
  <c r="J190" i="37"/>
  <c r="I190" i="37"/>
  <c r="H190" i="37"/>
  <c r="G190" i="37"/>
  <c r="F190" i="37"/>
  <c r="E190" i="37"/>
  <c r="D190" i="37"/>
  <c r="P190" i="37" s="1"/>
  <c r="O178" i="37"/>
  <c r="N178" i="37"/>
  <c r="M178" i="37"/>
  <c r="L178" i="37"/>
  <c r="K178" i="37"/>
  <c r="J178" i="37"/>
  <c r="I178" i="37"/>
  <c r="H178" i="37"/>
  <c r="G178" i="37"/>
  <c r="F178" i="37"/>
  <c r="E178" i="37"/>
  <c r="D178" i="37"/>
  <c r="P178" i="37" s="1"/>
  <c r="O166" i="37"/>
  <c r="N166" i="37"/>
  <c r="M166" i="37"/>
  <c r="L166" i="37"/>
  <c r="K166" i="37"/>
  <c r="J166" i="37"/>
  <c r="I166" i="37"/>
  <c r="H166" i="37"/>
  <c r="G166" i="37"/>
  <c r="F166" i="37"/>
  <c r="E166" i="37"/>
  <c r="D166" i="37"/>
  <c r="P166" i="37" s="1"/>
  <c r="O154" i="37"/>
  <c r="N154" i="37"/>
  <c r="M154" i="37"/>
  <c r="L154" i="37"/>
  <c r="K154" i="37"/>
  <c r="J154" i="37"/>
  <c r="I154" i="37"/>
  <c r="H154" i="37"/>
  <c r="G154" i="37"/>
  <c r="F154" i="37"/>
  <c r="E154" i="37"/>
  <c r="D154" i="37"/>
  <c r="P154" i="37" s="1"/>
  <c r="O142" i="37"/>
  <c r="N142" i="37"/>
  <c r="M142" i="37"/>
  <c r="L142" i="37"/>
  <c r="K142" i="37"/>
  <c r="J142" i="37"/>
  <c r="I142" i="37"/>
  <c r="H142" i="37"/>
  <c r="G142" i="37"/>
  <c r="F142" i="37"/>
  <c r="E142" i="37"/>
  <c r="D142" i="37"/>
  <c r="P142" i="37" s="1"/>
  <c r="O130" i="37"/>
  <c r="N130" i="37"/>
  <c r="M130" i="37"/>
  <c r="L130" i="37"/>
  <c r="K130" i="37"/>
  <c r="J130" i="37"/>
  <c r="I130" i="37"/>
  <c r="H130" i="37"/>
  <c r="G130" i="37"/>
  <c r="F130" i="37"/>
  <c r="E130" i="37"/>
  <c r="D130" i="37"/>
  <c r="P130" i="37" s="1"/>
  <c r="O118" i="37"/>
  <c r="N118" i="37"/>
  <c r="M118" i="37"/>
  <c r="L118" i="37"/>
  <c r="K118" i="37"/>
  <c r="J118" i="37"/>
  <c r="I118" i="37"/>
  <c r="H118" i="37"/>
  <c r="G118" i="37"/>
  <c r="F118" i="37"/>
  <c r="E118" i="37"/>
  <c r="D118" i="37"/>
  <c r="P118" i="37" s="1"/>
  <c r="O106" i="37"/>
  <c r="N106" i="37"/>
  <c r="M106" i="37"/>
  <c r="L106" i="37"/>
  <c r="K106" i="37"/>
  <c r="J106" i="37"/>
  <c r="I106" i="37"/>
  <c r="H106" i="37"/>
  <c r="G106" i="37"/>
  <c r="F106" i="37"/>
  <c r="E106" i="37"/>
  <c r="D106" i="37"/>
  <c r="P106" i="37" s="1"/>
  <c r="O94" i="37"/>
  <c r="N94" i="37"/>
  <c r="M94" i="37"/>
  <c r="L94" i="37"/>
  <c r="K94" i="37"/>
  <c r="J94" i="37"/>
  <c r="I94" i="37"/>
  <c r="H94" i="37"/>
  <c r="G94" i="37"/>
  <c r="F94" i="37"/>
  <c r="E94" i="37"/>
  <c r="D94" i="37"/>
  <c r="P94" i="37" s="1"/>
  <c r="O82" i="37"/>
  <c r="N82" i="37"/>
  <c r="M82" i="37"/>
  <c r="L82" i="37"/>
  <c r="K82" i="37"/>
  <c r="J82" i="37"/>
  <c r="I82" i="37"/>
  <c r="H82" i="37"/>
  <c r="G82" i="37"/>
  <c r="F82" i="37"/>
  <c r="E82" i="37"/>
  <c r="D82" i="37"/>
  <c r="P82" i="37" s="1"/>
  <c r="O70" i="37"/>
  <c r="N70" i="37"/>
  <c r="M70" i="37"/>
  <c r="L70" i="37"/>
  <c r="K70" i="37"/>
  <c r="J70" i="37"/>
  <c r="I70" i="37"/>
  <c r="H70" i="37"/>
  <c r="G70" i="37"/>
  <c r="F70" i="37"/>
  <c r="E70" i="37"/>
  <c r="D70" i="37"/>
  <c r="P70" i="37" s="1"/>
  <c r="O58" i="37"/>
  <c r="N58" i="37"/>
  <c r="M58" i="37"/>
  <c r="L58" i="37"/>
  <c r="K58" i="37"/>
  <c r="J58" i="37"/>
  <c r="I58" i="37"/>
  <c r="H58" i="37"/>
  <c r="G58" i="37"/>
  <c r="F58" i="37"/>
  <c r="E58" i="37"/>
  <c r="D58" i="37"/>
  <c r="P58" i="37" s="1"/>
  <c r="O46" i="37"/>
  <c r="N46" i="37"/>
  <c r="M46" i="37"/>
  <c r="L46" i="37"/>
  <c r="K46" i="37"/>
  <c r="J46" i="37"/>
  <c r="I46" i="37"/>
  <c r="H46" i="37"/>
  <c r="G46" i="37"/>
  <c r="F46" i="37"/>
  <c r="E46" i="37"/>
  <c r="D46" i="37"/>
  <c r="P46" i="37" s="1"/>
  <c r="O33" i="37"/>
  <c r="N33" i="37"/>
  <c r="M33" i="37"/>
  <c r="L33" i="37"/>
  <c r="K33" i="37"/>
  <c r="J33" i="37"/>
  <c r="I33" i="37"/>
  <c r="H33" i="37"/>
  <c r="G33" i="37"/>
  <c r="F33" i="37"/>
  <c r="E33" i="37"/>
  <c r="D33" i="37"/>
  <c r="P33" i="37" s="1"/>
  <c r="O19" i="37"/>
  <c r="N19" i="37"/>
  <c r="M19" i="37"/>
  <c r="L19" i="37"/>
  <c r="K19" i="37"/>
  <c r="J19" i="37"/>
  <c r="I19" i="37"/>
  <c r="H19" i="37"/>
  <c r="G19" i="37"/>
  <c r="F19" i="37"/>
  <c r="E19" i="37"/>
  <c r="D19" i="37"/>
  <c r="P19" i="37" s="1"/>
  <c r="E12" i="37"/>
  <c r="F12" i="37"/>
  <c r="G12" i="37"/>
  <c r="H12" i="37"/>
  <c r="I12" i="37"/>
  <c r="J12" i="37"/>
  <c r="K12" i="37"/>
  <c r="L12" i="37"/>
  <c r="M12" i="37"/>
  <c r="N12" i="37"/>
  <c r="O12" i="37"/>
  <c r="D12" i="37"/>
  <c r="P12" i="37" s="1"/>
  <c r="P41" i="36"/>
  <c r="P45" i="36"/>
  <c r="P25" i="24"/>
  <c r="P33" i="18"/>
  <c r="P25" i="36"/>
  <c r="P25" i="1"/>
  <c r="P41" i="18"/>
  <c r="P17" i="24"/>
  <c r="P25" i="18"/>
  <c r="P17" i="36"/>
  <c r="P17" i="1"/>
  <c r="P50" i="1" l="1"/>
  <c r="P50" i="24"/>
  <c r="T8" i="24"/>
  <c r="T7" i="24"/>
  <c r="P30" i="36"/>
  <c r="P30" i="18"/>
  <c r="P30" i="24"/>
  <c r="P22" i="24"/>
  <c r="P30" i="1"/>
  <c r="P22" i="1"/>
  <c r="AF200" i="37"/>
  <c r="AF224" i="37"/>
  <c r="AF212" i="37"/>
  <c r="P46" i="36"/>
  <c r="P22" i="36"/>
  <c r="N101" i="11"/>
  <c r="P101" i="11"/>
  <c r="O101" i="11"/>
  <c r="N100" i="11"/>
  <c r="O100" i="11"/>
  <c r="P100" i="11"/>
  <c r="P46" i="18"/>
  <c r="P38" i="18"/>
  <c r="P55" i="1" l="1"/>
  <c r="P55" i="24"/>
  <c r="AF236" i="37"/>
  <c r="N106" i="11"/>
  <c r="O106" i="11"/>
  <c r="P106" i="11"/>
  <c r="P53" i="18" l="1"/>
  <c r="P48" i="18"/>
  <c r="P47" i="18"/>
  <c r="P13" i="18"/>
  <c r="P8" i="18"/>
  <c r="P7" i="18"/>
  <c r="P37" i="18"/>
  <c r="P32" i="18"/>
  <c r="P31" i="18"/>
  <c r="P45" i="18"/>
  <c r="P40" i="18"/>
  <c r="P39" i="18"/>
  <c r="P29" i="18"/>
  <c r="P24" i="18"/>
  <c r="P23" i="18"/>
  <c r="F118" i="11" l="1"/>
  <c r="D121" i="11"/>
  <c r="C121" i="11"/>
  <c r="AL223" i="37" l="1"/>
  <c r="AL222" i="37"/>
  <c r="AL199" i="37"/>
  <c r="AL198" i="37"/>
  <c r="AL211" i="37"/>
  <c r="AL210" i="37"/>
  <c r="H223" i="37"/>
  <c r="H222" i="37"/>
  <c r="H199" i="37"/>
  <c r="H201" i="37"/>
  <c r="H237" i="37" s="1"/>
  <c r="H238" i="37" s="1"/>
  <c r="H198" i="37"/>
  <c r="H211" i="37"/>
  <c r="H210" i="37"/>
  <c r="AL197" i="37"/>
  <c r="AL209" i="37"/>
  <c r="AL221" i="37"/>
  <c r="AL196" i="37"/>
  <c r="AL208" i="37"/>
  <c r="AL220" i="37"/>
  <c r="AL195" i="37"/>
  <c r="AL207" i="37"/>
  <c r="AL219" i="37"/>
  <c r="AL194" i="37"/>
  <c r="AL206" i="37"/>
  <c r="AL218" i="37"/>
  <c r="AL193" i="37"/>
  <c r="AL205" i="37"/>
  <c r="AL217" i="37"/>
  <c r="AL192" i="37"/>
  <c r="AL204" i="37"/>
  <c r="AL216" i="37"/>
  <c r="AL191" i="37"/>
  <c r="AL203" i="37"/>
  <c r="AL215" i="37"/>
  <c r="AL187" i="37"/>
  <c r="AL186" i="37"/>
  <c r="AL185" i="37"/>
  <c r="AL184" i="37"/>
  <c r="AL183" i="37"/>
  <c r="AL182" i="37"/>
  <c r="AL181" i="37"/>
  <c r="AL180" i="37"/>
  <c r="AL179" i="37"/>
  <c r="AL139" i="37"/>
  <c r="AL138" i="37"/>
  <c r="AL137" i="37"/>
  <c r="AL136" i="37"/>
  <c r="AL135" i="37"/>
  <c r="AL134" i="37"/>
  <c r="AL133" i="37"/>
  <c r="AL132" i="37"/>
  <c r="AL131" i="37"/>
  <c r="AL91" i="37"/>
  <c r="AL90" i="37"/>
  <c r="AL89" i="37"/>
  <c r="AL88" i="37"/>
  <c r="AL87" i="37"/>
  <c r="AL86" i="37"/>
  <c r="AL85" i="37"/>
  <c r="AL84" i="37"/>
  <c r="AL83" i="37"/>
  <c r="AL30" i="37"/>
  <c r="AL29" i="37"/>
  <c r="AL28" i="37"/>
  <c r="AL27" i="37"/>
  <c r="W211" i="37"/>
  <c r="W199" i="37"/>
  <c r="W223" i="37"/>
  <c r="W198" i="37"/>
  <c r="W210" i="37"/>
  <c r="W222" i="37"/>
  <c r="W197" i="37"/>
  <c r="W209" i="37"/>
  <c r="W221" i="37"/>
  <c r="W196" i="37"/>
  <c r="W208" i="37"/>
  <c r="W220" i="37"/>
  <c r="W195" i="37"/>
  <c r="W207" i="37"/>
  <c r="W219" i="37"/>
  <c r="W194" i="37"/>
  <c r="W206" i="37"/>
  <c r="W218" i="37"/>
  <c r="W193" i="37"/>
  <c r="W205" i="37"/>
  <c r="W217" i="37"/>
  <c r="W192" i="37"/>
  <c r="W204" i="37"/>
  <c r="W216" i="37"/>
  <c r="W191" i="37"/>
  <c r="W203" i="37"/>
  <c r="W215" i="37"/>
  <c r="W187" i="37"/>
  <c r="W186" i="37"/>
  <c r="W185" i="37"/>
  <c r="W184" i="37"/>
  <c r="W183" i="37"/>
  <c r="W182" i="37"/>
  <c r="W181" i="37"/>
  <c r="W180" i="37"/>
  <c r="W179" i="37"/>
  <c r="W139" i="37"/>
  <c r="W138" i="37"/>
  <c r="W137" i="37"/>
  <c r="W136" i="37"/>
  <c r="W135" i="37"/>
  <c r="W134" i="37"/>
  <c r="W133" i="37"/>
  <c r="W132" i="37"/>
  <c r="W131" i="37"/>
  <c r="W91" i="37"/>
  <c r="W90" i="37"/>
  <c r="W89" i="37"/>
  <c r="W88" i="37"/>
  <c r="W87" i="37"/>
  <c r="W86" i="37"/>
  <c r="W85" i="37"/>
  <c r="W84" i="37"/>
  <c r="W83" i="37"/>
  <c r="W30" i="37"/>
  <c r="W29" i="37"/>
  <c r="W28" i="37"/>
  <c r="W27" i="37"/>
  <c r="H197" i="37"/>
  <c r="H209" i="37"/>
  <c r="H221" i="37"/>
  <c r="H196" i="37"/>
  <c r="H208" i="37"/>
  <c r="H220" i="37"/>
  <c r="H195" i="37"/>
  <c r="H207" i="37"/>
  <c r="H219" i="37"/>
  <c r="H194" i="37"/>
  <c r="H206" i="37"/>
  <c r="H218" i="37"/>
  <c r="H193" i="37"/>
  <c r="H205" i="37"/>
  <c r="H217" i="37"/>
  <c r="H192" i="37"/>
  <c r="H204" i="37"/>
  <c r="H216" i="37"/>
  <c r="H191" i="37"/>
  <c r="H203" i="37"/>
  <c r="H215" i="37"/>
  <c r="H187" i="37"/>
  <c r="H186" i="37"/>
  <c r="H185" i="37"/>
  <c r="H184" i="37"/>
  <c r="H183" i="37"/>
  <c r="H182" i="37"/>
  <c r="H181" i="37"/>
  <c r="H180" i="37"/>
  <c r="H179" i="37"/>
  <c r="H139" i="37"/>
  <c r="H138" i="37"/>
  <c r="H137" i="37"/>
  <c r="H136" i="37"/>
  <c r="H135" i="37"/>
  <c r="H134" i="37"/>
  <c r="H133" i="37"/>
  <c r="H132" i="37"/>
  <c r="H131" i="37"/>
  <c r="H91" i="37"/>
  <c r="H90" i="37"/>
  <c r="H89" i="37"/>
  <c r="H88" i="37"/>
  <c r="H87" i="37"/>
  <c r="H86" i="37"/>
  <c r="H85" i="37"/>
  <c r="H84" i="37"/>
  <c r="H83" i="37"/>
  <c r="H30" i="37"/>
  <c r="H29" i="37"/>
  <c r="H28" i="37"/>
  <c r="H27" i="37"/>
  <c r="G50" i="21"/>
  <c r="G49" i="21"/>
  <c r="G47" i="21"/>
  <c r="G44" i="21"/>
  <c r="G43" i="21"/>
  <c r="S121" i="11"/>
  <c r="G91" i="37"/>
  <c r="I47" i="21"/>
  <c r="V31" i="33"/>
  <c r="F144" i="11"/>
  <c r="F146" i="11"/>
  <c r="U139" i="37"/>
  <c r="F30" i="37"/>
  <c r="K118" i="11"/>
  <c r="K117" i="11"/>
  <c r="K119" i="11"/>
  <c r="E118" i="11"/>
  <c r="K116" i="11"/>
  <c r="E117" i="11"/>
  <c r="F116" i="11"/>
  <c r="C133" i="11"/>
  <c r="AS223" i="37"/>
  <c r="AR223" i="37"/>
  <c r="AQ223" i="37"/>
  <c r="AP223" i="37"/>
  <c r="AO223" i="37"/>
  <c r="AN223" i="37"/>
  <c r="AM223" i="37"/>
  <c r="AK223" i="37"/>
  <c r="AJ223" i="37"/>
  <c r="AI223" i="37"/>
  <c r="AH223" i="37"/>
  <c r="AD223" i="37"/>
  <c r="AC223" i="37"/>
  <c r="AB223" i="37"/>
  <c r="AA223" i="37"/>
  <c r="Z223" i="37"/>
  <c r="Y223" i="37"/>
  <c r="X223" i="37"/>
  <c r="V223" i="37"/>
  <c r="U223" i="37"/>
  <c r="T223" i="37"/>
  <c r="S223" i="37"/>
  <c r="AE223" i="37" s="1"/>
  <c r="O223" i="37"/>
  <c r="N223" i="37"/>
  <c r="M223" i="37"/>
  <c r="L223" i="37"/>
  <c r="K223" i="37"/>
  <c r="J223" i="37"/>
  <c r="I223" i="37"/>
  <c r="G223" i="37"/>
  <c r="F223" i="37"/>
  <c r="E223" i="37"/>
  <c r="AS222" i="37"/>
  <c r="AR222" i="37"/>
  <c r="AQ222" i="37"/>
  <c r="AP222" i="37"/>
  <c r="AO222" i="37"/>
  <c r="AN222" i="37"/>
  <c r="AM222" i="37"/>
  <c r="AK222" i="37"/>
  <c r="AJ222" i="37"/>
  <c r="AI222" i="37"/>
  <c r="AH222" i="37"/>
  <c r="AT222" i="37" s="1"/>
  <c r="AD222" i="37"/>
  <c r="AC222" i="37"/>
  <c r="AB222" i="37"/>
  <c r="AA222" i="37"/>
  <c r="Z222" i="37"/>
  <c r="Y222" i="37"/>
  <c r="X222" i="37"/>
  <c r="V222" i="37"/>
  <c r="U222" i="37"/>
  <c r="T222" i="37"/>
  <c r="S222" i="37"/>
  <c r="AE222" i="37" s="1"/>
  <c r="O222" i="37"/>
  <c r="N222" i="37"/>
  <c r="M222" i="37"/>
  <c r="L222" i="37"/>
  <c r="K222" i="37"/>
  <c r="J222" i="37"/>
  <c r="I222" i="37"/>
  <c r="G222" i="37"/>
  <c r="F222" i="37"/>
  <c r="E222" i="37"/>
  <c r="AS221" i="37"/>
  <c r="AR221" i="37"/>
  <c r="AQ221" i="37"/>
  <c r="AP221" i="37"/>
  <c r="AO221" i="37"/>
  <c r="AN221" i="37"/>
  <c r="AM221" i="37"/>
  <c r="AK221" i="37"/>
  <c r="AJ221" i="37"/>
  <c r="AI221" i="37"/>
  <c r="AH221" i="37"/>
  <c r="AT221" i="37" s="1"/>
  <c r="AD221" i="37"/>
  <c r="AC221" i="37"/>
  <c r="AB221" i="37"/>
  <c r="AA221" i="37"/>
  <c r="Z221" i="37"/>
  <c r="Y221" i="37"/>
  <c r="X221" i="37"/>
  <c r="V221" i="37"/>
  <c r="U221" i="37"/>
  <c r="T221" i="37"/>
  <c r="S221" i="37"/>
  <c r="AE221" i="37" s="1"/>
  <c r="O221" i="37"/>
  <c r="N221" i="37"/>
  <c r="M221" i="37"/>
  <c r="L221" i="37"/>
  <c r="K221" i="37"/>
  <c r="J221" i="37"/>
  <c r="I221" i="37"/>
  <c r="G221" i="37"/>
  <c r="F221" i="37"/>
  <c r="E221" i="37"/>
  <c r="AS220" i="37"/>
  <c r="AR220" i="37"/>
  <c r="AQ220" i="37"/>
  <c r="AP220" i="37"/>
  <c r="AO220" i="37"/>
  <c r="AN220" i="37"/>
  <c r="AM220" i="37"/>
  <c r="AK220" i="37"/>
  <c r="AJ220" i="37"/>
  <c r="AI220" i="37"/>
  <c r="AH220" i="37"/>
  <c r="AT220" i="37" s="1"/>
  <c r="AD220" i="37"/>
  <c r="AC220" i="37"/>
  <c r="AB220" i="37"/>
  <c r="AA220" i="37"/>
  <c r="Z220" i="37"/>
  <c r="Y220" i="37"/>
  <c r="X220" i="37"/>
  <c r="V220" i="37"/>
  <c r="U220" i="37"/>
  <c r="T220" i="37"/>
  <c r="S220" i="37"/>
  <c r="O220" i="37"/>
  <c r="N220" i="37"/>
  <c r="M220" i="37"/>
  <c r="L220" i="37"/>
  <c r="K220" i="37"/>
  <c r="J220" i="37"/>
  <c r="I220" i="37"/>
  <c r="G220" i="37"/>
  <c r="F220" i="37"/>
  <c r="E220" i="37"/>
  <c r="AS219" i="37"/>
  <c r="AR219" i="37"/>
  <c r="AQ219" i="37"/>
  <c r="AP219" i="37"/>
  <c r="AO219" i="37"/>
  <c r="AN219" i="37"/>
  <c r="AM219" i="37"/>
  <c r="AK219" i="37"/>
  <c r="AJ219" i="37"/>
  <c r="AI219" i="37"/>
  <c r="AH219" i="37"/>
  <c r="AT219" i="37" s="1"/>
  <c r="AD219" i="37"/>
  <c r="AC219" i="37"/>
  <c r="AB219" i="37"/>
  <c r="AA219" i="37"/>
  <c r="Z219" i="37"/>
  <c r="Y219" i="37"/>
  <c r="X219" i="37"/>
  <c r="V219" i="37"/>
  <c r="U219" i="37"/>
  <c r="T219" i="37"/>
  <c r="S219" i="37"/>
  <c r="AE219" i="37" s="1"/>
  <c r="O219" i="37"/>
  <c r="N219" i="37"/>
  <c r="M219" i="37"/>
  <c r="L219" i="37"/>
  <c r="K219" i="37"/>
  <c r="J219" i="37"/>
  <c r="I219" i="37"/>
  <c r="G219" i="37"/>
  <c r="F219" i="37"/>
  <c r="E219" i="37"/>
  <c r="AS218" i="37"/>
  <c r="AR218" i="37"/>
  <c r="AQ218" i="37"/>
  <c r="AP218" i="37"/>
  <c r="AO218" i="37"/>
  <c r="AN218" i="37"/>
  <c r="AM218" i="37"/>
  <c r="AK218" i="37"/>
  <c r="AJ218" i="37"/>
  <c r="AI218" i="37"/>
  <c r="AH218" i="37"/>
  <c r="AT218" i="37" s="1"/>
  <c r="AD218" i="37"/>
  <c r="AC218" i="37"/>
  <c r="AB218" i="37"/>
  <c r="AA218" i="37"/>
  <c r="Z218" i="37"/>
  <c r="Y218" i="37"/>
  <c r="X218" i="37"/>
  <c r="V218" i="37"/>
  <c r="U218" i="37"/>
  <c r="T218" i="37"/>
  <c r="S218" i="37"/>
  <c r="AE218" i="37" s="1"/>
  <c r="O218" i="37"/>
  <c r="N218" i="37"/>
  <c r="M218" i="37"/>
  <c r="L218" i="37"/>
  <c r="K218" i="37"/>
  <c r="J218" i="37"/>
  <c r="I218" i="37"/>
  <c r="G218" i="37"/>
  <c r="F218" i="37"/>
  <c r="E218" i="37"/>
  <c r="AS217" i="37"/>
  <c r="AR217" i="37"/>
  <c r="AQ217" i="37"/>
  <c r="AP217" i="37"/>
  <c r="AO217" i="37"/>
  <c r="AN217" i="37"/>
  <c r="AM217" i="37"/>
  <c r="AK217" i="37"/>
  <c r="AJ217" i="37"/>
  <c r="AI217" i="37"/>
  <c r="AH217" i="37"/>
  <c r="AT217" i="37" s="1"/>
  <c r="AD217" i="37"/>
  <c r="AC217" i="37"/>
  <c r="AB217" i="37"/>
  <c r="AA217" i="37"/>
  <c r="Z217" i="37"/>
  <c r="Y217" i="37"/>
  <c r="X217" i="37"/>
  <c r="V217" i="37"/>
  <c r="U217" i="37"/>
  <c r="T217" i="37"/>
  <c r="S217" i="37"/>
  <c r="AE217" i="37" s="1"/>
  <c r="O217" i="37"/>
  <c r="N217" i="37"/>
  <c r="M217" i="37"/>
  <c r="L217" i="37"/>
  <c r="K217" i="37"/>
  <c r="J217" i="37"/>
  <c r="I217" i="37"/>
  <c r="G217" i="37"/>
  <c r="F217" i="37"/>
  <c r="E217" i="37"/>
  <c r="AS216" i="37"/>
  <c r="AR216" i="37"/>
  <c r="AQ216" i="37"/>
  <c r="AP216" i="37"/>
  <c r="AO216" i="37"/>
  <c r="AN216" i="37"/>
  <c r="AM216" i="37"/>
  <c r="AK216" i="37"/>
  <c r="AJ216" i="37"/>
  <c r="AI216" i="37"/>
  <c r="AH216" i="37"/>
  <c r="AT216" i="37" s="1"/>
  <c r="AD216" i="37"/>
  <c r="AC216" i="37"/>
  <c r="AB216" i="37"/>
  <c r="AA216" i="37"/>
  <c r="Z216" i="37"/>
  <c r="Y216" i="37"/>
  <c r="X216" i="37"/>
  <c r="V216" i="37"/>
  <c r="U216" i="37"/>
  <c r="T216" i="37"/>
  <c r="S216" i="37"/>
  <c r="AE216" i="37" s="1"/>
  <c r="O216" i="37"/>
  <c r="N216" i="37"/>
  <c r="M216" i="37"/>
  <c r="L216" i="37"/>
  <c r="K216" i="37"/>
  <c r="J216" i="37"/>
  <c r="I216" i="37"/>
  <c r="G216" i="37"/>
  <c r="F216" i="37"/>
  <c r="E216" i="37"/>
  <c r="AS215" i="37"/>
  <c r="AR215" i="37"/>
  <c r="AQ215" i="37"/>
  <c r="AP215" i="37"/>
  <c r="AO215" i="37"/>
  <c r="AN215" i="37"/>
  <c r="AM215" i="37"/>
  <c r="AK215" i="37"/>
  <c r="AJ215" i="37"/>
  <c r="AI215" i="37"/>
  <c r="AH215" i="37"/>
  <c r="AT215" i="37" s="1"/>
  <c r="AD215" i="37"/>
  <c r="AC215" i="37"/>
  <c r="AB215" i="37"/>
  <c r="AA215" i="37"/>
  <c r="Z215" i="37"/>
  <c r="Y215" i="37"/>
  <c r="X215" i="37"/>
  <c r="V215" i="37"/>
  <c r="U215" i="37"/>
  <c r="T215" i="37"/>
  <c r="S215" i="37"/>
  <c r="AE215" i="37" s="1"/>
  <c r="O215" i="37"/>
  <c r="N215" i="37"/>
  <c r="M215" i="37"/>
  <c r="L215" i="37"/>
  <c r="K215" i="37"/>
  <c r="J215" i="37"/>
  <c r="I215" i="37"/>
  <c r="G215" i="37"/>
  <c r="F215" i="37"/>
  <c r="E215" i="37"/>
  <c r="D223" i="37"/>
  <c r="P223" i="37" s="1"/>
  <c r="D222" i="37"/>
  <c r="P222" i="37" s="1"/>
  <c r="D221" i="37"/>
  <c r="P221" i="37" s="1"/>
  <c r="D220" i="37"/>
  <c r="P220" i="37" s="1"/>
  <c r="D219" i="37"/>
  <c r="D218" i="37"/>
  <c r="P218" i="37" s="1"/>
  <c r="D217" i="37"/>
  <c r="D216" i="37"/>
  <c r="P216" i="37" s="1"/>
  <c r="D215" i="37"/>
  <c r="P215" i="37" s="1"/>
  <c r="C131" i="11"/>
  <c r="AS211" i="37"/>
  <c r="AR211" i="37"/>
  <c r="AQ211" i="37"/>
  <c r="AP211" i="37"/>
  <c r="AO211" i="37"/>
  <c r="AN211" i="37"/>
  <c r="AM211" i="37"/>
  <c r="AK211" i="37"/>
  <c r="AJ211" i="37"/>
  <c r="AI211" i="37"/>
  <c r="AH211" i="37"/>
  <c r="AD211" i="37"/>
  <c r="AC211" i="37"/>
  <c r="AB211" i="37"/>
  <c r="AA211" i="37"/>
  <c r="Z211" i="37"/>
  <c r="Y211" i="37"/>
  <c r="X211" i="37"/>
  <c r="V211" i="37"/>
  <c r="U211" i="37"/>
  <c r="T211" i="37"/>
  <c r="S211" i="37"/>
  <c r="AE211" i="37" s="1"/>
  <c r="O211" i="37"/>
  <c r="N211" i="37"/>
  <c r="M211" i="37"/>
  <c r="L211" i="37"/>
  <c r="K211" i="37"/>
  <c r="J211" i="37"/>
  <c r="I211" i="37"/>
  <c r="G211" i="37"/>
  <c r="F211" i="37"/>
  <c r="E211" i="37"/>
  <c r="AS210" i="37"/>
  <c r="AR210" i="37"/>
  <c r="AQ210" i="37"/>
  <c r="AP210" i="37"/>
  <c r="AO210" i="37"/>
  <c r="AN210" i="37"/>
  <c r="AM210" i="37"/>
  <c r="AK210" i="37"/>
  <c r="AJ210" i="37"/>
  <c r="AI210" i="37"/>
  <c r="AH210" i="37"/>
  <c r="AT210" i="37" s="1"/>
  <c r="AD210" i="37"/>
  <c r="AC210" i="37"/>
  <c r="AB210" i="37"/>
  <c r="AA210" i="37"/>
  <c r="Z210" i="37"/>
  <c r="Y210" i="37"/>
  <c r="X210" i="37"/>
  <c r="V210" i="37"/>
  <c r="U210" i="37"/>
  <c r="T210" i="37"/>
  <c r="S210" i="37"/>
  <c r="AE210" i="37" s="1"/>
  <c r="O210" i="37"/>
  <c r="N210" i="37"/>
  <c r="M210" i="37"/>
  <c r="L210" i="37"/>
  <c r="K210" i="37"/>
  <c r="J210" i="37"/>
  <c r="I210" i="37"/>
  <c r="G210" i="37"/>
  <c r="F210" i="37"/>
  <c r="E210" i="37"/>
  <c r="AS209" i="37"/>
  <c r="AR209" i="37"/>
  <c r="AQ209" i="37"/>
  <c r="AP209" i="37"/>
  <c r="AO209" i="37"/>
  <c r="AN209" i="37"/>
  <c r="AM209" i="37"/>
  <c r="AK209" i="37"/>
  <c r="AJ209" i="37"/>
  <c r="AI209" i="37"/>
  <c r="AH209" i="37"/>
  <c r="AT209" i="37" s="1"/>
  <c r="AD209" i="37"/>
  <c r="AC209" i="37"/>
  <c r="AB209" i="37"/>
  <c r="AA209" i="37"/>
  <c r="Z209" i="37"/>
  <c r="Y209" i="37"/>
  <c r="X209" i="37"/>
  <c r="V209" i="37"/>
  <c r="U209" i="37"/>
  <c r="T209" i="37"/>
  <c r="S209" i="37"/>
  <c r="AE209" i="37" s="1"/>
  <c r="O209" i="37"/>
  <c r="N209" i="37"/>
  <c r="M209" i="37"/>
  <c r="L209" i="37"/>
  <c r="K209" i="37"/>
  <c r="J209" i="37"/>
  <c r="I209" i="37"/>
  <c r="G209" i="37"/>
  <c r="F209" i="37"/>
  <c r="E209" i="37"/>
  <c r="AS208" i="37"/>
  <c r="AR208" i="37"/>
  <c r="AQ208" i="37"/>
  <c r="AP208" i="37"/>
  <c r="AO208" i="37"/>
  <c r="AN208" i="37"/>
  <c r="AM208" i="37"/>
  <c r="AK208" i="37"/>
  <c r="AJ208" i="37"/>
  <c r="AI208" i="37"/>
  <c r="AH208" i="37"/>
  <c r="AT208" i="37" s="1"/>
  <c r="AD208" i="37"/>
  <c r="AC208" i="37"/>
  <c r="AB208" i="37"/>
  <c r="AA208" i="37"/>
  <c r="Z208" i="37"/>
  <c r="Y208" i="37"/>
  <c r="X208" i="37"/>
  <c r="V208" i="37"/>
  <c r="U208" i="37"/>
  <c r="T208" i="37"/>
  <c r="S208" i="37"/>
  <c r="AE208" i="37" s="1"/>
  <c r="O208" i="37"/>
  <c r="N208" i="37"/>
  <c r="M208" i="37"/>
  <c r="L208" i="37"/>
  <c r="K208" i="37"/>
  <c r="J208" i="37"/>
  <c r="I208" i="37"/>
  <c r="G208" i="37"/>
  <c r="F208" i="37"/>
  <c r="E208" i="37"/>
  <c r="AS207" i="37"/>
  <c r="AR207" i="37"/>
  <c r="AQ207" i="37"/>
  <c r="AP207" i="37"/>
  <c r="AO207" i="37"/>
  <c r="AN207" i="37"/>
  <c r="AM207" i="37"/>
  <c r="AK207" i="37"/>
  <c r="AJ207" i="37"/>
  <c r="AI207" i="37"/>
  <c r="AH207" i="37"/>
  <c r="AT207" i="37" s="1"/>
  <c r="AD207" i="37"/>
  <c r="AC207" i="37"/>
  <c r="AB207" i="37"/>
  <c r="AA207" i="37"/>
  <c r="Z207" i="37"/>
  <c r="Y207" i="37"/>
  <c r="X207" i="37"/>
  <c r="V207" i="37"/>
  <c r="U207" i="37"/>
  <c r="T207" i="37"/>
  <c r="S207" i="37"/>
  <c r="AE207" i="37" s="1"/>
  <c r="O207" i="37"/>
  <c r="N207" i="37"/>
  <c r="M207" i="37"/>
  <c r="L207" i="37"/>
  <c r="K207" i="37"/>
  <c r="J207" i="37"/>
  <c r="I207" i="37"/>
  <c r="G207" i="37"/>
  <c r="F207" i="37"/>
  <c r="E207" i="37"/>
  <c r="AS206" i="37"/>
  <c r="AR206" i="37"/>
  <c r="AQ206" i="37"/>
  <c r="AP206" i="37"/>
  <c r="AO206" i="37"/>
  <c r="AN206" i="37"/>
  <c r="AM206" i="37"/>
  <c r="AK206" i="37"/>
  <c r="AJ206" i="37"/>
  <c r="AI206" i="37"/>
  <c r="AH206" i="37"/>
  <c r="AT206" i="37" s="1"/>
  <c r="AD206" i="37"/>
  <c r="AC206" i="37"/>
  <c r="AB206" i="37"/>
  <c r="AA206" i="37"/>
  <c r="Z206" i="37"/>
  <c r="Y206" i="37"/>
  <c r="X206" i="37"/>
  <c r="V206" i="37"/>
  <c r="U206" i="37"/>
  <c r="T206" i="37"/>
  <c r="S206" i="37"/>
  <c r="AE206" i="37" s="1"/>
  <c r="O206" i="37"/>
  <c r="N206" i="37"/>
  <c r="M206" i="37"/>
  <c r="L206" i="37"/>
  <c r="K206" i="37"/>
  <c r="J206" i="37"/>
  <c r="I206" i="37"/>
  <c r="G206" i="37"/>
  <c r="F206" i="37"/>
  <c r="E206" i="37"/>
  <c r="AS205" i="37"/>
  <c r="AR205" i="37"/>
  <c r="AQ205" i="37"/>
  <c r="AP205" i="37"/>
  <c r="AO205" i="37"/>
  <c r="AN205" i="37"/>
  <c r="AM205" i="37"/>
  <c r="AK205" i="37"/>
  <c r="AJ205" i="37"/>
  <c r="AI205" i="37"/>
  <c r="AH205" i="37"/>
  <c r="AT205" i="37" s="1"/>
  <c r="AD205" i="37"/>
  <c r="AC205" i="37"/>
  <c r="AB205" i="37"/>
  <c r="AA205" i="37"/>
  <c r="Z205" i="37"/>
  <c r="Y205" i="37"/>
  <c r="X205" i="37"/>
  <c r="V205" i="37"/>
  <c r="U205" i="37"/>
  <c r="T205" i="37"/>
  <c r="S205" i="37"/>
  <c r="O205" i="37"/>
  <c r="N205" i="37"/>
  <c r="M205" i="37"/>
  <c r="L205" i="37"/>
  <c r="K205" i="37"/>
  <c r="J205" i="37"/>
  <c r="I205" i="37"/>
  <c r="G205" i="37"/>
  <c r="F205" i="37"/>
  <c r="E205" i="37"/>
  <c r="E229" i="37" s="1"/>
  <c r="AS204" i="37"/>
  <c r="AR204" i="37"/>
  <c r="AQ204" i="37"/>
  <c r="AP204" i="37"/>
  <c r="AO204" i="37"/>
  <c r="AN204" i="37"/>
  <c r="AM204" i="37"/>
  <c r="AK204" i="37"/>
  <c r="AJ204" i="37"/>
  <c r="AI204" i="37"/>
  <c r="AH204" i="37"/>
  <c r="AT204" i="37" s="1"/>
  <c r="AD204" i="37"/>
  <c r="AC204" i="37"/>
  <c r="AB204" i="37"/>
  <c r="AA204" i="37"/>
  <c r="Z204" i="37"/>
  <c r="Y204" i="37"/>
  <c r="X204" i="37"/>
  <c r="V204" i="37"/>
  <c r="U204" i="37"/>
  <c r="T204" i="37"/>
  <c r="S204" i="37"/>
  <c r="AE204" i="37" s="1"/>
  <c r="O204" i="37"/>
  <c r="N204" i="37"/>
  <c r="M204" i="37"/>
  <c r="L204" i="37"/>
  <c r="K204" i="37"/>
  <c r="J204" i="37"/>
  <c r="I204" i="37"/>
  <c r="G204" i="37"/>
  <c r="F204" i="37"/>
  <c r="E204" i="37"/>
  <c r="AS203" i="37"/>
  <c r="AR203" i="37"/>
  <c r="AQ203" i="37"/>
  <c r="AP203" i="37"/>
  <c r="AO203" i="37"/>
  <c r="AN203" i="37"/>
  <c r="AM203" i="37"/>
  <c r="AK203" i="37"/>
  <c r="AJ203" i="37"/>
  <c r="AI203" i="37"/>
  <c r="AH203" i="37"/>
  <c r="AT203" i="37" s="1"/>
  <c r="AD203" i="37"/>
  <c r="AC203" i="37"/>
  <c r="AB203" i="37"/>
  <c r="AA203" i="37"/>
  <c r="Z203" i="37"/>
  <c r="Y203" i="37"/>
  <c r="X203" i="37"/>
  <c r="V203" i="37"/>
  <c r="U203" i="37"/>
  <c r="T203" i="37"/>
  <c r="S203" i="37"/>
  <c r="AE203" i="37" s="1"/>
  <c r="O203" i="37"/>
  <c r="N203" i="37"/>
  <c r="M203" i="37"/>
  <c r="L203" i="37"/>
  <c r="K203" i="37"/>
  <c r="J203" i="37"/>
  <c r="I203" i="37"/>
  <c r="G203" i="37"/>
  <c r="F203" i="37"/>
  <c r="E203" i="37"/>
  <c r="D211" i="37"/>
  <c r="P211" i="37" s="1"/>
  <c r="D210" i="37"/>
  <c r="P210" i="37" s="1"/>
  <c r="D209" i="37"/>
  <c r="P209" i="37" s="1"/>
  <c r="D208" i="37"/>
  <c r="P208" i="37" s="1"/>
  <c r="D207" i="37"/>
  <c r="P207" i="37" s="1"/>
  <c r="D206" i="37"/>
  <c r="P206" i="37" s="1"/>
  <c r="D205" i="37"/>
  <c r="P205" i="37" s="1"/>
  <c r="D204" i="37"/>
  <c r="P204" i="37" s="1"/>
  <c r="D203" i="37"/>
  <c r="P203" i="37" s="1"/>
  <c r="O201" i="37"/>
  <c r="K132" i="11" s="1"/>
  <c r="N201" i="37"/>
  <c r="N237" i="37" s="1"/>
  <c r="N238" i="37" s="1"/>
  <c r="M201" i="37"/>
  <c r="M237" i="37" s="1"/>
  <c r="M238" i="37" s="1"/>
  <c r="L201" i="37"/>
  <c r="L237" i="37" s="1"/>
  <c r="L238" i="37" s="1"/>
  <c r="K201" i="37"/>
  <c r="K237" i="37" s="1"/>
  <c r="K238" i="37" s="1"/>
  <c r="J201" i="37"/>
  <c r="J237" i="37" s="1"/>
  <c r="J238" i="37" s="1"/>
  <c r="I201" i="37"/>
  <c r="I237" i="37" s="1"/>
  <c r="I238" i="37" s="1"/>
  <c r="G201" i="37"/>
  <c r="G237" i="37" s="1"/>
  <c r="G238" i="37" s="1"/>
  <c r="F201" i="37"/>
  <c r="F237" i="37" s="1"/>
  <c r="F238" i="37" s="1"/>
  <c r="E201" i="37"/>
  <c r="E237" i="37" s="1"/>
  <c r="E238" i="37" s="1"/>
  <c r="AD199" i="37"/>
  <c r="AC199" i="37"/>
  <c r="AC235" i="37" s="1"/>
  <c r="AB199" i="37"/>
  <c r="AA199" i="37"/>
  <c r="Z199" i="37"/>
  <c r="Y199" i="37"/>
  <c r="X199" i="37"/>
  <c r="V199" i="37"/>
  <c r="U199" i="37"/>
  <c r="T199" i="37"/>
  <c r="T235" i="37" s="1"/>
  <c r="S199" i="37"/>
  <c r="AE199" i="37" s="1"/>
  <c r="AS199" i="37"/>
  <c r="AR199" i="37"/>
  <c r="AQ199" i="37"/>
  <c r="AP199" i="37"/>
  <c r="AO199" i="37"/>
  <c r="AN199" i="37"/>
  <c r="AM199" i="37"/>
  <c r="AK199" i="37"/>
  <c r="AJ199" i="37"/>
  <c r="AI199" i="37"/>
  <c r="AI235" i="37" s="1"/>
  <c r="AH199" i="37"/>
  <c r="O199" i="37"/>
  <c r="N199" i="37"/>
  <c r="M199" i="37"/>
  <c r="L199" i="37"/>
  <c r="K199" i="37"/>
  <c r="J199" i="37"/>
  <c r="I199" i="37"/>
  <c r="G199" i="37"/>
  <c r="F199" i="37"/>
  <c r="E199" i="37"/>
  <c r="AD198" i="37"/>
  <c r="AC198" i="37"/>
  <c r="AC234" i="37" s="1"/>
  <c r="AB198" i="37"/>
  <c r="AA198" i="37"/>
  <c r="Z198" i="37"/>
  <c r="Y198" i="37"/>
  <c r="Y234" i="37" s="1"/>
  <c r="X198" i="37"/>
  <c r="V198" i="37"/>
  <c r="U198" i="37"/>
  <c r="T198" i="37"/>
  <c r="T234" i="37" s="1"/>
  <c r="S198" i="37"/>
  <c r="AE198" i="37" s="1"/>
  <c r="AS198" i="37"/>
  <c r="AR198" i="37"/>
  <c r="AQ198" i="37"/>
  <c r="AP198" i="37"/>
  <c r="AO198" i="37"/>
  <c r="AN198" i="37"/>
  <c r="AM198" i="37"/>
  <c r="AK198" i="37"/>
  <c r="AJ198" i="37"/>
  <c r="AI198" i="37"/>
  <c r="AH198" i="37"/>
  <c r="AT198" i="37" s="1"/>
  <c r="O198" i="37"/>
  <c r="N198" i="37"/>
  <c r="M198" i="37"/>
  <c r="L198" i="37"/>
  <c r="K198" i="37"/>
  <c r="J198" i="37"/>
  <c r="I198" i="37"/>
  <c r="G198" i="37"/>
  <c r="F198" i="37"/>
  <c r="E198" i="37"/>
  <c r="AD197" i="37"/>
  <c r="AC197" i="37"/>
  <c r="AC233" i="37" s="1"/>
  <c r="AB197" i="37"/>
  <c r="AA197" i="37"/>
  <c r="Z197" i="37"/>
  <c r="Y197" i="37"/>
  <c r="Y233" i="37" s="1"/>
  <c r="X197" i="37"/>
  <c r="V197" i="37"/>
  <c r="U197" i="37"/>
  <c r="T197" i="37"/>
  <c r="T233" i="37" s="1"/>
  <c r="S197" i="37"/>
  <c r="AE197" i="37" s="1"/>
  <c r="AS197" i="37"/>
  <c r="AR197" i="37"/>
  <c r="AQ197" i="37"/>
  <c r="AP197" i="37"/>
  <c r="AO197" i="37"/>
  <c r="AN197" i="37"/>
  <c r="AM197" i="37"/>
  <c r="AK197" i="37"/>
  <c r="AJ197" i="37"/>
  <c r="AI197" i="37"/>
  <c r="AH197" i="37"/>
  <c r="AT197" i="37" s="1"/>
  <c r="O197" i="37"/>
  <c r="N197" i="37"/>
  <c r="M197" i="37"/>
  <c r="L197" i="37"/>
  <c r="K197" i="37"/>
  <c r="J197" i="37"/>
  <c r="I197" i="37"/>
  <c r="I233" i="37" s="1"/>
  <c r="G197" i="37"/>
  <c r="F197" i="37"/>
  <c r="E197" i="37"/>
  <c r="AD196" i="37"/>
  <c r="AC196" i="37"/>
  <c r="AC232" i="37" s="1"/>
  <c r="AB196" i="37"/>
  <c r="AA196" i="37"/>
  <c r="Z196" i="37"/>
  <c r="Y196" i="37"/>
  <c r="X196" i="37"/>
  <c r="V196" i="37"/>
  <c r="U196" i="37"/>
  <c r="T196" i="37"/>
  <c r="S196" i="37"/>
  <c r="AE196" i="37" s="1"/>
  <c r="AS196" i="37"/>
  <c r="AR196" i="37"/>
  <c r="AQ196" i="37"/>
  <c r="AP196" i="37"/>
  <c r="AO196" i="37"/>
  <c r="AN196" i="37"/>
  <c r="AM196" i="37"/>
  <c r="AK196" i="37"/>
  <c r="AJ196" i="37"/>
  <c r="AJ232" i="37" s="1"/>
  <c r="AI196" i="37"/>
  <c r="AH196" i="37"/>
  <c r="AT196" i="37" s="1"/>
  <c r="O196" i="37"/>
  <c r="N196" i="37"/>
  <c r="M196" i="37"/>
  <c r="L196" i="37"/>
  <c r="K196" i="37"/>
  <c r="J196" i="37"/>
  <c r="I196" i="37"/>
  <c r="G196" i="37"/>
  <c r="F196" i="37"/>
  <c r="E196" i="37"/>
  <c r="AD195" i="37"/>
  <c r="AC195" i="37"/>
  <c r="AC231" i="37" s="1"/>
  <c r="AB195" i="37"/>
  <c r="AA195" i="37"/>
  <c r="Z195" i="37"/>
  <c r="Y195" i="37"/>
  <c r="Y231" i="37" s="1"/>
  <c r="X195" i="37"/>
  <c r="V195" i="37"/>
  <c r="U195" i="37"/>
  <c r="U231" i="37" s="1"/>
  <c r="T195" i="37"/>
  <c r="S195" i="37"/>
  <c r="AE195" i="37" s="1"/>
  <c r="AS195" i="37"/>
  <c r="AS231" i="37" s="1"/>
  <c r="AR195" i="37"/>
  <c r="AQ195" i="37"/>
  <c r="AP195" i="37"/>
  <c r="AO195" i="37"/>
  <c r="AN195" i="37"/>
  <c r="AM195" i="37"/>
  <c r="AK195" i="37"/>
  <c r="AJ195" i="37"/>
  <c r="AJ231" i="37" s="1"/>
  <c r="AI195" i="37"/>
  <c r="AH195" i="37"/>
  <c r="AT195" i="37" s="1"/>
  <c r="O195" i="37"/>
  <c r="N195" i="37"/>
  <c r="M195" i="37"/>
  <c r="L195" i="37"/>
  <c r="K195" i="37"/>
  <c r="J195" i="37"/>
  <c r="I195" i="37"/>
  <c r="G195" i="37"/>
  <c r="F195" i="37"/>
  <c r="E195" i="37"/>
  <c r="AD194" i="37"/>
  <c r="AC194" i="37"/>
  <c r="AB194" i="37"/>
  <c r="AA194" i="37"/>
  <c r="Z194" i="37"/>
  <c r="Y194" i="37"/>
  <c r="X194" i="37"/>
  <c r="V194" i="37"/>
  <c r="U194" i="37"/>
  <c r="T194" i="37"/>
  <c r="T230" i="37" s="1"/>
  <c r="S194" i="37"/>
  <c r="AE194" i="37" s="1"/>
  <c r="AS194" i="37"/>
  <c r="AR194" i="37"/>
  <c r="AQ194" i="37"/>
  <c r="AP194" i="37"/>
  <c r="AO194" i="37"/>
  <c r="AN194" i="37"/>
  <c r="AM194" i="37"/>
  <c r="AK194" i="37"/>
  <c r="AJ194" i="37"/>
  <c r="AI194" i="37"/>
  <c r="AH194" i="37"/>
  <c r="AT194" i="37" s="1"/>
  <c r="O194" i="37"/>
  <c r="N194" i="37"/>
  <c r="M194" i="37"/>
  <c r="M230" i="37" s="1"/>
  <c r="L194" i="37"/>
  <c r="K194" i="37"/>
  <c r="J194" i="37"/>
  <c r="I194" i="37"/>
  <c r="I230" i="37" s="1"/>
  <c r="G194" i="37"/>
  <c r="F194" i="37"/>
  <c r="E194" i="37"/>
  <c r="AD193" i="37"/>
  <c r="AC193" i="37"/>
  <c r="AC229" i="37" s="1"/>
  <c r="AB193" i="37"/>
  <c r="AA193" i="37"/>
  <c r="Z193" i="37"/>
  <c r="Y193" i="37"/>
  <c r="X193" i="37"/>
  <c r="V193" i="37"/>
  <c r="V229" i="37" s="1"/>
  <c r="U193" i="37"/>
  <c r="T193" i="37"/>
  <c r="S193" i="37"/>
  <c r="AE193" i="37" s="1"/>
  <c r="AS193" i="37"/>
  <c r="AR193" i="37"/>
  <c r="AQ193" i="37"/>
  <c r="AP193" i="37"/>
  <c r="AO193" i="37"/>
  <c r="AN193" i="37"/>
  <c r="AM193" i="37"/>
  <c r="AK193" i="37"/>
  <c r="AJ193" i="37"/>
  <c r="AJ229" i="37" s="1"/>
  <c r="AI193" i="37"/>
  <c r="AI229" i="37" s="1"/>
  <c r="AH193" i="37"/>
  <c r="AT193" i="37" s="1"/>
  <c r="O193" i="37"/>
  <c r="N193" i="37"/>
  <c r="M193" i="37"/>
  <c r="L193" i="37"/>
  <c r="K193" i="37"/>
  <c r="K229" i="37" s="1"/>
  <c r="J193" i="37"/>
  <c r="I193" i="37"/>
  <c r="G193" i="37"/>
  <c r="F193" i="37"/>
  <c r="F229" i="37" s="1"/>
  <c r="E193" i="37"/>
  <c r="AD192" i="37"/>
  <c r="AC192" i="37"/>
  <c r="AB192" i="37"/>
  <c r="AA192" i="37"/>
  <c r="Z192" i="37"/>
  <c r="Y192" i="37"/>
  <c r="X192" i="37"/>
  <c r="V192" i="37"/>
  <c r="U192" i="37"/>
  <c r="T192" i="37"/>
  <c r="S192" i="37"/>
  <c r="AE192" i="37" s="1"/>
  <c r="AS192" i="37"/>
  <c r="AR192" i="37"/>
  <c r="AQ192" i="37"/>
  <c r="AP192" i="37"/>
  <c r="AO192" i="37"/>
  <c r="AN192" i="37"/>
  <c r="AM192" i="37"/>
  <c r="AK192" i="37"/>
  <c r="AJ192" i="37"/>
  <c r="AI192" i="37"/>
  <c r="AH192" i="37"/>
  <c r="AT192" i="37" s="1"/>
  <c r="O192" i="37"/>
  <c r="N192" i="37"/>
  <c r="M192" i="37"/>
  <c r="L192" i="37"/>
  <c r="K192" i="37"/>
  <c r="J192" i="37"/>
  <c r="I192" i="37"/>
  <c r="G192" i="37"/>
  <c r="F192" i="37"/>
  <c r="F228" i="37" s="1"/>
  <c r="E192" i="37"/>
  <c r="AD191" i="37"/>
  <c r="AC191" i="37"/>
  <c r="AB191" i="37"/>
  <c r="AA191" i="37"/>
  <c r="Z191" i="37"/>
  <c r="Y191" i="37"/>
  <c r="X191" i="37"/>
  <c r="V191" i="37"/>
  <c r="U191" i="37"/>
  <c r="T191" i="37"/>
  <c r="S191" i="37"/>
  <c r="AE191" i="37" s="1"/>
  <c r="AS191" i="37"/>
  <c r="AR191" i="37"/>
  <c r="AQ191" i="37"/>
  <c r="AP191" i="37"/>
  <c r="AO191" i="37"/>
  <c r="AN191" i="37"/>
  <c r="AM191" i="37"/>
  <c r="AK191" i="37"/>
  <c r="AJ191" i="37"/>
  <c r="AI191" i="37"/>
  <c r="AH191" i="37"/>
  <c r="AT191" i="37" s="1"/>
  <c r="O191" i="37"/>
  <c r="N191" i="37"/>
  <c r="M191" i="37"/>
  <c r="L191" i="37"/>
  <c r="K191" i="37"/>
  <c r="J191" i="37"/>
  <c r="I191" i="37"/>
  <c r="G191" i="37"/>
  <c r="F191" i="37"/>
  <c r="F227" i="37" s="1"/>
  <c r="E191" i="37"/>
  <c r="D201" i="37"/>
  <c r="D199" i="37"/>
  <c r="P199" i="37" s="1"/>
  <c r="D198" i="37"/>
  <c r="P198" i="37" s="1"/>
  <c r="D197" i="37"/>
  <c r="P197" i="37" s="1"/>
  <c r="D196" i="37"/>
  <c r="P196" i="37" s="1"/>
  <c r="D195" i="37"/>
  <c r="P195" i="37" s="1"/>
  <c r="D194" i="37"/>
  <c r="P194" i="37" s="1"/>
  <c r="D193" i="37"/>
  <c r="P193" i="37" s="1"/>
  <c r="D192" i="37"/>
  <c r="D191" i="37"/>
  <c r="P191" i="37" s="1"/>
  <c r="E116" i="11"/>
  <c r="I229" i="37"/>
  <c r="W146" i="11"/>
  <c r="V145" i="11"/>
  <c r="T121" i="11"/>
  <c r="U147" i="11"/>
  <c r="W144" i="11"/>
  <c r="S147" i="11"/>
  <c r="E146" i="11"/>
  <c r="F145" i="11"/>
  <c r="B147" i="11"/>
  <c r="C147" i="11"/>
  <c r="E144" i="11"/>
  <c r="D147" i="11"/>
  <c r="E145" i="11"/>
  <c r="W145" i="11"/>
  <c r="V144" i="11"/>
  <c r="V146" i="11"/>
  <c r="T147" i="11"/>
  <c r="W118" i="11"/>
  <c r="W116" i="11"/>
  <c r="U121" i="11"/>
  <c r="V116" i="11"/>
  <c r="W117" i="11"/>
  <c r="V118" i="11"/>
  <c r="V117" i="11"/>
  <c r="P119" i="11"/>
  <c r="F119" i="11"/>
  <c r="E121" i="11"/>
  <c r="E119" i="11"/>
  <c r="F117" i="11"/>
  <c r="B121" i="11"/>
  <c r="AD91" i="37"/>
  <c r="AC91" i="37"/>
  <c r="AB91" i="37"/>
  <c r="AA91" i="37"/>
  <c r="Z91" i="37"/>
  <c r="Y91" i="37"/>
  <c r="X91" i="37"/>
  <c r="V91" i="37"/>
  <c r="U91" i="37"/>
  <c r="T91" i="37"/>
  <c r="S91" i="37"/>
  <c r="AE91" i="37" s="1"/>
  <c r="AS91" i="37"/>
  <c r="AR91" i="37"/>
  <c r="AQ91" i="37"/>
  <c r="AP91" i="37"/>
  <c r="AO91" i="37"/>
  <c r="AN91" i="37"/>
  <c r="AM91" i="37"/>
  <c r="AK91" i="37"/>
  <c r="AJ91" i="37"/>
  <c r="AI91" i="37"/>
  <c r="AH91" i="37"/>
  <c r="AT91" i="37" s="1"/>
  <c r="O91" i="37"/>
  <c r="N91" i="37"/>
  <c r="M91" i="37"/>
  <c r="L91" i="37"/>
  <c r="K91" i="37"/>
  <c r="J91" i="37"/>
  <c r="I91" i="37"/>
  <c r="F91" i="37"/>
  <c r="E91" i="37"/>
  <c r="D91" i="37"/>
  <c r="P91" i="37" s="1"/>
  <c r="AD90" i="37"/>
  <c r="AC90" i="37"/>
  <c r="AB90" i="37"/>
  <c r="AA90" i="37"/>
  <c r="Z90" i="37"/>
  <c r="Y90" i="37"/>
  <c r="X90" i="37"/>
  <c r="V90" i="37"/>
  <c r="U90" i="37"/>
  <c r="T90" i="37"/>
  <c r="S90" i="37"/>
  <c r="AE90" i="37" s="1"/>
  <c r="AS90" i="37"/>
  <c r="AR90" i="37"/>
  <c r="AQ90" i="37"/>
  <c r="AP90" i="37"/>
  <c r="AO90" i="37"/>
  <c r="AN90" i="37"/>
  <c r="AM90" i="37"/>
  <c r="AK90" i="37"/>
  <c r="AJ90" i="37"/>
  <c r="AI90" i="37"/>
  <c r="AH90" i="37"/>
  <c r="AT90" i="37" s="1"/>
  <c r="O90" i="37"/>
  <c r="N90" i="37"/>
  <c r="M90" i="37"/>
  <c r="L90" i="37"/>
  <c r="K90" i="37"/>
  <c r="J90" i="37"/>
  <c r="I90" i="37"/>
  <c r="G90" i="37"/>
  <c r="F90" i="37"/>
  <c r="E90" i="37"/>
  <c r="D90" i="37"/>
  <c r="P90" i="37" s="1"/>
  <c r="AD89" i="37"/>
  <c r="AC89" i="37"/>
  <c r="AB89" i="37"/>
  <c r="AA89" i="37"/>
  <c r="Z89" i="37"/>
  <c r="Y89" i="37"/>
  <c r="X89" i="37"/>
  <c r="V89" i="37"/>
  <c r="U89" i="37"/>
  <c r="T89" i="37"/>
  <c r="S89" i="37"/>
  <c r="AE89" i="37" s="1"/>
  <c r="AS89" i="37"/>
  <c r="AR89" i="37"/>
  <c r="AQ89" i="37"/>
  <c r="AP89" i="37"/>
  <c r="AO89" i="37"/>
  <c r="AN89" i="37"/>
  <c r="AM89" i="37"/>
  <c r="AK89" i="37"/>
  <c r="AJ89" i="37"/>
  <c r="AI89" i="37"/>
  <c r="AH89" i="37"/>
  <c r="AT89" i="37" s="1"/>
  <c r="O89" i="37"/>
  <c r="N89" i="37"/>
  <c r="M89" i="37"/>
  <c r="L89" i="37"/>
  <c r="K89" i="37"/>
  <c r="J89" i="37"/>
  <c r="I89" i="37"/>
  <c r="G89" i="37"/>
  <c r="F89" i="37"/>
  <c r="E89" i="37"/>
  <c r="D89" i="37"/>
  <c r="P89" i="37" s="1"/>
  <c r="AD88" i="37"/>
  <c r="AC88" i="37"/>
  <c r="AB88" i="37"/>
  <c r="AA88" i="37"/>
  <c r="Z88" i="37"/>
  <c r="Y88" i="37"/>
  <c r="X88" i="37"/>
  <c r="V88" i="37"/>
  <c r="U88" i="37"/>
  <c r="T88" i="37"/>
  <c r="S88" i="37"/>
  <c r="AE88" i="37" s="1"/>
  <c r="AS88" i="37"/>
  <c r="AR88" i="37"/>
  <c r="AQ88" i="37"/>
  <c r="AP88" i="37"/>
  <c r="AO88" i="37"/>
  <c r="AN88" i="37"/>
  <c r="AM88" i="37"/>
  <c r="AK88" i="37"/>
  <c r="AJ88" i="37"/>
  <c r="AI88" i="37"/>
  <c r="AH88" i="37"/>
  <c r="AT88" i="37" s="1"/>
  <c r="O88" i="37"/>
  <c r="N88" i="37"/>
  <c r="M88" i="37"/>
  <c r="L88" i="37"/>
  <c r="K88" i="37"/>
  <c r="J88" i="37"/>
  <c r="I88" i="37"/>
  <c r="G88" i="37"/>
  <c r="F88" i="37"/>
  <c r="E88" i="37"/>
  <c r="D88" i="37"/>
  <c r="P88" i="37" s="1"/>
  <c r="AD87" i="37"/>
  <c r="AC87" i="37"/>
  <c r="AB87" i="37"/>
  <c r="AA87" i="37"/>
  <c r="Z87" i="37"/>
  <c r="Y87" i="37"/>
  <c r="X87" i="37"/>
  <c r="V87" i="37"/>
  <c r="U87" i="37"/>
  <c r="T87" i="37"/>
  <c r="S87" i="37"/>
  <c r="AE87" i="37" s="1"/>
  <c r="AS87" i="37"/>
  <c r="AR87" i="37"/>
  <c r="AQ87" i="37"/>
  <c r="AP87" i="37"/>
  <c r="AO87" i="37"/>
  <c r="AN87" i="37"/>
  <c r="AM87" i="37"/>
  <c r="AK87" i="37"/>
  <c r="AJ87" i="37"/>
  <c r="AI87" i="37"/>
  <c r="AH87" i="37"/>
  <c r="AT87" i="37" s="1"/>
  <c r="O87" i="37"/>
  <c r="N87" i="37"/>
  <c r="M87" i="37"/>
  <c r="L87" i="37"/>
  <c r="K87" i="37"/>
  <c r="J87" i="37"/>
  <c r="I87" i="37"/>
  <c r="G87" i="37"/>
  <c r="F87" i="37"/>
  <c r="E87" i="37"/>
  <c r="D87" i="37"/>
  <c r="P87" i="37" s="1"/>
  <c r="AD86" i="37"/>
  <c r="AC86" i="37"/>
  <c r="AB86" i="37"/>
  <c r="AA86" i="37"/>
  <c r="Z86" i="37"/>
  <c r="Y86" i="37"/>
  <c r="X86" i="37"/>
  <c r="V86" i="37"/>
  <c r="U86" i="37"/>
  <c r="T86" i="37"/>
  <c r="S86" i="37"/>
  <c r="AE86" i="37" s="1"/>
  <c r="AS86" i="37"/>
  <c r="AR86" i="37"/>
  <c r="AQ86" i="37"/>
  <c r="AP86" i="37"/>
  <c r="AO86" i="37"/>
  <c r="AN86" i="37"/>
  <c r="AM86" i="37"/>
  <c r="AK86" i="37"/>
  <c r="AJ86" i="37"/>
  <c r="AI86" i="37"/>
  <c r="AH86" i="37"/>
  <c r="AT86" i="37" s="1"/>
  <c r="O86" i="37"/>
  <c r="N86" i="37"/>
  <c r="M86" i="37"/>
  <c r="L86" i="37"/>
  <c r="K86" i="37"/>
  <c r="J86" i="37"/>
  <c r="I86" i="37"/>
  <c r="G86" i="37"/>
  <c r="F86" i="37"/>
  <c r="E86" i="37"/>
  <c r="D86" i="37"/>
  <c r="P86" i="37" s="1"/>
  <c r="AD85" i="37"/>
  <c r="AC85" i="37"/>
  <c r="AB85" i="37"/>
  <c r="AA85" i="37"/>
  <c r="Z85" i="37"/>
  <c r="Y85" i="37"/>
  <c r="X85" i="37"/>
  <c r="V85" i="37"/>
  <c r="U85" i="37"/>
  <c r="T85" i="37"/>
  <c r="S85" i="37"/>
  <c r="AE85" i="37" s="1"/>
  <c r="AS85" i="37"/>
  <c r="AR85" i="37"/>
  <c r="AQ85" i="37"/>
  <c r="AP85" i="37"/>
  <c r="AO85" i="37"/>
  <c r="AN85" i="37"/>
  <c r="AM85" i="37"/>
  <c r="AK85" i="37"/>
  <c r="AJ85" i="37"/>
  <c r="AI85" i="37"/>
  <c r="AH85" i="37"/>
  <c r="AT85" i="37" s="1"/>
  <c r="O85" i="37"/>
  <c r="N85" i="37"/>
  <c r="M85" i="37"/>
  <c r="L85" i="37"/>
  <c r="K85" i="37"/>
  <c r="J85" i="37"/>
  <c r="I85" i="37"/>
  <c r="G85" i="37"/>
  <c r="F85" i="37"/>
  <c r="E85" i="37"/>
  <c r="D85" i="37"/>
  <c r="P85" i="37" s="1"/>
  <c r="AD84" i="37"/>
  <c r="AC84" i="37"/>
  <c r="AB84" i="37"/>
  <c r="AA84" i="37"/>
  <c r="Z84" i="37"/>
  <c r="Y84" i="37"/>
  <c r="X84" i="37"/>
  <c r="V84" i="37"/>
  <c r="U84" i="37"/>
  <c r="T84" i="37"/>
  <c r="S84" i="37"/>
  <c r="AE84" i="37" s="1"/>
  <c r="AS84" i="37"/>
  <c r="AR84" i="37"/>
  <c r="AQ84" i="37"/>
  <c r="AP84" i="37"/>
  <c r="AO84" i="37"/>
  <c r="AN84" i="37"/>
  <c r="AM84" i="37"/>
  <c r="AK84" i="37"/>
  <c r="AJ84" i="37"/>
  <c r="AI84" i="37"/>
  <c r="AH84" i="37"/>
  <c r="AT84" i="37" s="1"/>
  <c r="O84" i="37"/>
  <c r="N84" i="37"/>
  <c r="M84" i="37"/>
  <c r="L84" i="37"/>
  <c r="K84" i="37"/>
  <c r="J84" i="37"/>
  <c r="I84" i="37"/>
  <c r="G84" i="37"/>
  <c r="F84" i="37"/>
  <c r="E84" i="37"/>
  <c r="D84" i="37"/>
  <c r="P84" i="37" s="1"/>
  <c r="AD83" i="37"/>
  <c r="AC83" i="37"/>
  <c r="AB83" i="37"/>
  <c r="AA83" i="37"/>
  <c r="Z83" i="37"/>
  <c r="Y83" i="37"/>
  <c r="X83" i="37"/>
  <c r="V83" i="37"/>
  <c r="U83" i="37"/>
  <c r="T83" i="37"/>
  <c r="S83" i="37"/>
  <c r="AE83" i="37" s="1"/>
  <c r="AS83" i="37"/>
  <c r="AR83" i="37"/>
  <c r="AQ83" i="37"/>
  <c r="AP83" i="37"/>
  <c r="AO83" i="37"/>
  <c r="AN83" i="37"/>
  <c r="AM83" i="37"/>
  <c r="AK83" i="37"/>
  <c r="AJ83" i="37"/>
  <c r="AI83" i="37"/>
  <c r="AH83" i="37"/>
  <c r="AT83" i="37" s="1"/>
  <c r="O83" i="37"/>
  <c r="N83" i="37"/>
  <c r="M83" i="37"/>
  <c r="L83" i="37"/>
  <c r="K83" i="37"/>
  <c r="J83" i="37"/>
  <c r="I83" i="37"/>
  <c r="G83" i="37"/>
  <c r="F83" i="37"/>
  <c r="E83" i="37"/>
  <c r="D83" i="37"/>
  <c r="P83" i="37" s="1"/>
  <c r="AD30" i="37"/>
  <c r="AC30" i="37"/>
  <c r="AB30" i="37"/>
  <c r="AA30" i="37"/>
  <c r="Z30" i="37"/>
  <c r="Y30" i="37"/>
  <c r="X30" i="37"/>
  <c r="V30" i="37"/>
  <c r="U30" i="37"/>
  <c r="T30" i="37"/>
  <c r="S30" i="37"/>
  <c r="AE30" i="37" s="1"/>
  <c r="AS30" i="37"/>
  <c r="AR30" i="37"/>
  <c r="AQ30" i="37"/>
  <c r="AP30" i="37"/>
  <c r="AO30" i="37"/>
  <c r="AN30" i="37"/>
  <c r="AM30" i="37"/>
  <c r="AK30" i="37"/>
  <c r="AJ30" i="37"/>
  <c r="AI30" i="37"/>
  <c r="AH30" i="37"/>
  <c r="AT30" i="37" s="1"/>
  <c r="O30" i="37"/>
  <c r="N30" i="37"/>
  <c r="M30" i="37"/>
  <c r="L30" i="37"/>
  <c r="K30" i="37"/>
  <c r="J30" i="37"/>
  <c r="I30" i="37"/>
  <c r="G30" i="37"/>
  <c r="E30" i="37"/>
  <c r="D30" i="37"/>
  <c r="P30" i="37" s="1"/>
  <c r="AD29" i="37"/>
  <c r="AC29" i="37"/>
  <c r="AB29" i="37"/>
  <c r="AA29" i="37"/>
  <c r="Z29" i="37"/>
  <c r="Y29" i="37"/>
  <c r="X29" i="37"/>
  <c r="V29" i="37"/>
  <c r="U29" i="37"/>
  <c r="T29" i="37"/>
  <c r="S29" i="37"/>
  <c r="AE29" i="37" s="1"/>
  <c r="AS29" i="37"/>
  <c r="AR29" i="37"/>
  <c r="AQ29" i="37"/>
  <c r="AP29" i="37"/>
  <c r="AO29" i="37"/>
  <c r="AN29" i="37"/>
  <c r="AM29" i="37"/>
  <c r="AK29" i="37"/>
  <c r="AJ29" i="37"/>
  <c r="AI29" i="37"/>
  <c r="AH29" i="37"/>
  <c r="AT29" i="37" s="1"/>
  <c r="O29" i="37"/>
  <c r="N29" i="37"/>
  <c r="M29" i="37"/>
  <c r="L29" i="37"/>
  <c r="K29" i="37"/>
  <c r="J29" i="37"/>
  <c r="I29" i="37"/>
  <c r="G29" i="37"/>
  <c r="F29" i="37"/>
  <c r="E29" i="37"/>
  <c r="D29" i="37"/>
  <c r="P29" i="37" s="1"/>
  <c r="AD28" i="37"/>
  <c r="AC28" i="37"/>
  <c r="AB28" i="37"/>
  <c r="AA28" i="37"/>
  <c r="Z28" i="37"/>
  <c r="Y28" i="37"/>
  <c r="X28" i="37"/>
  <c r="V28" i="37"/>
  <c r="U28" i="37"/>
  <c r="T28" i="37"/>
  <c r="S28" i="37"/>
  <c r="AE28" i="37" s="1"/>
  <c r="AS28" i="37"/>
  <c r="AR28" i="37"/>
  <c r="AQ28" i="37"/>
  <c r="AP28" i="37"/>
  <c r="AO28" i="37"/>
  <c r="AN28" i="37"/>
  <c r="AM28" i="37"/>
  <c r="AK28" i="37"/>
  <c r="AJ28" i="37"/>
  <c r="AI28" i="37"/>
  <c r="AH28" i="37"/>
  <c r="AT28" i="37" s="1"/>
  <c r="O28" i="37"/>
  <c r="N28" i="37"/>
  <c r="M28" i="37"/>
  <c r="L28" i="37"/>
  <c r="K28" i="37"/>
  <c r="J28" i="37"/>
  <c r="I28" i="37"/>
  <c r="G28" i="37"/>
  <c r="F28" i="37"/>
  <c r="E28" i="37"/>
  <c r="D28" i="37"/>
  <c r="P28" i="37" s="1"/>
  <c r="AD27" i="37"/>
  <c r="AC27" i="37"/>
  <c r="AB27" i="37"/>
  <c r="AA27" i="37"/>
  <c r="Z27" i="37"/>
  <c r="Y27" i="37"/>
  <c r="X27" i="37"/>
  <c r="V27" i="37"/>
  <c r="U27" i="37"/>
  <c r="T27" i="37"/>
  <c r="S27" i="37"/>
  <c r="AE27" i="37" s="1"/>
  <c r="AS27" i="37"/>
  <c r="AR27" i="37"/>
  <c r="AQ27" i="37"/>
  <c r="AP27" i="37"/>
  <c r="AO27" i="37"/>
  <c r="AN27" i="37"/>
  <c r="AM27" i="37"/>
  <c r="AK27" i="37"/>
  <c r="AJ27" i="37"/>
  <c r="AI27" i="37"/>
  <c r="AH27" i="37"/>
  <c r="AT27" i="37" s="1"/>
  <c r="O27" i="37"/>
  <c r="N27" i="37"/>
  <c r="M27" i="37"/>
  <c r="L27" i="37"/>
  <c r="K27" i="37"/>
  <c r="J27" i="37"/>
  <c r="I27" i="37"/>
  <c r="G27" i="37"/>
  <c r="F27" i="37"/>
  <c r="E27" i="37"/>
  <c r="D27" i="37"/>
  <c r="P27" i="37" s="1"/>
  <c r="AC139" i="37"/>
  <c r="AB139" i="37"/>
  <c r="AA139" i="37"/>
  <c r="Z139" i="37"/>
  <c r="Y139" i="37"/>
  <c r="X139" i="37"/>
  <c r="V139" i="37"/>
  <c r="T139" i="37"/>
  <c r="S139" i="37"/>
  <c r="AE139" i="37" s="1"/>
  <c r="AS139" i="37"/>
  <c r="AR139" i="37"/>
  <c r="AQ139" i="37"/>
  <c r="AP139" i="37"/>
  <c r="AO139" i="37"/>
  <c r="AN139" i="37"/>
  <c r="AM139" i="37"/>
  <c r="AK139" i="37"/>
  <c r="AJ139" i="37"/>
  <c r="AI139" i="37"/>
  <c r="AH139" i="37"/>
  <c r="AT139" i="37" s="1"/>
  <c r="O139" i="37"/>
  <c r="N139" i="37"/>
  <c r="M139" i="37"/>
  <c r="L139" i="37"/>
  <c r="K139" i="37"/>
  <c r="J139" i="37"/>
  <c r="I139" i="37"/>
  <c r="G139" i="37"/>
  <c r="F139" i="37"/>
  <c r="E139" i="37"/>
  <c r="D139" i="37"/>
  <c r="P139" i="37" s="1"/>
  <c r="AD138" i="37"/>
  <c r="AC138" i="37"/>
  <c r="AB138" i="37"/>
  <c r="AA138" i="37"/>
  <c r="Z138" i="37"/>
  <c r="Y138" i="37"/>
  <c r="X138" i="37"/>
  <c r="V138" i="37"/>
  <c r="U138" i="37"/>
  <c r="T138" i="37"/>
  <c r="S138" i="37"/>
  <c r="AE138" i="37" s="1"/>
  <c r="AS138" i="37"/>
  <c r="AR138" i="37"/>
  <c r="AQ138" i="37"/>
  <c r="AP138" i="37"/>
  <c r="AO138" i="37"/>
  <c r="AN138" i="37"/>
  <c r="AM138" i="37"/>
  <c r="AK138" i="37"/>
  <c r="AJ138" i="37"/>
  <c r="AI138" i="37"/>
  <c r="AH138" i="37"/>
  <c r="AT138" i="37" s="1"/>
  <c r="O138" i="37"/>
  <c r="N138" i="37"/>
  <c r="M138" i="37"/>
  <c r="L138" i="37"/>
  <c r="K138" i="37"/>
  <c r="J138" i="37"/>
  <c r="I138" i="37"/>
  <c r="G138" i="37"/>
  <c r="F138" i="37"/>
  <c r="E138" i="37"/>
  <c r="D138" i="37"/>
  <c r="P138" i="37" s="1"/>
  <c r="AD137" i="37"/>
  <c r="AC137" i="37"/>
  <c r="AB137" i="37"/>
  <c r="AA137" i="37"/>
  <c r="Z137" i="37"/>
  <c r="Y137" i="37"/>
  <c r="X137" i="37"/>
  <c r="V137" i="37"/>
  <c r="U137" i="37"/>
  <c r="T137" i="37"/>
  <c r="S137" i="37"/>
  <c r="AE137" i="37" s="1"/>
  <c r="AS137" i="37"/>
  <c r="AR137" i="37"/>
  <c r="AQ137" i="37"/>
  <c r="AP137" i="37"/>
  <c r="AO137" i="37"/>
  <c r="AN137" i="37"/>
  <c r="AM137" i="37"/>
  <c r="AK137" i="37"/>
  <c r="AJ137" i="37"/>
  <c r="AI137" i="37"/>
  <c r="AH137" i="37"/>
  <c r="AT137" i="37" s="1"/>
  <c r="O137" i="37"/>
  <c r="N137" i="37"/>
  <c r="M137" i="37"/>
  <c r="L137" i="37"/>
  <c r="K137" i="37"/>
  <c r="J137" i="37"/>
  <c r="I137" i="37"/>
  <c r="G137" i="37"/>
  <c r="F137" i="37"/>
  <c r="E137" i="37"/>
  <c r="D137" i="37"/>
  <c r="P137" i="37" s="1"/>
  <c r="AD136" i="37"/>
  <c r="AC136" i="37"/>
  <c r="AB136" i="37"/>
  <c r="AA136" i="37"/>
  <c r="Z136" i="37"/>
  <c r="Y136" i="37"/>
  <c r="X136" i="37"/>
  <c r="V136" i="37"/>
  <c r="U136" i="37"/>
  <c r="T136" i="37"/>
  <c r="S136" i="37"/>
  <c r="AE136" i="37" s="1"/>
  <c r="AS136" i="37"/>
  <c r="AR136" i="37"/>
  <c r="AQ136" i="37"/>
  <c r="AP136" i="37"/>
  <c r="AO136" i="37"/>
  <c r="AN136" i="37"/>
  <c r="AM136" i="37"/>
  <c r="AK136" i="37"/>
  <c r="AJ136" i="37"/>
  <c r="AI136" i="37"/>
  <c r="AH136" i="37"/>
  <c r="AT136" i="37" s="1"/>
  <c r="O136" i="37"/>
  <c r="N136" i="37"/>
  <c r="M136" i="37"/>
  <c r="L136" i="37"/>
  <c r="K136" i="37"/>
  <c r="J136" i="37"/>
  <c r="I136" i="37"/>
  <c r="G136" i="37"/>
  <c r="F136" i="37"/>
  <c r="E136" i="37"/>
  <c r="D136" i="37"/>
  <c r="P136" i="37" s="1"/>
  <c r="AD135" i="37"/>
  <c r="AC135" i="37"/>
  <c r="AB135" i="37"/>
  <c r="AA135" i="37"/>
  <c r="Z135" i="37"/>
  <c r="Y135" i="37"/>
  <c r="X135" i="37"/>
  <c r="V135" i="37"/>
  <c r="U135" i="37"/>
  <c r="T135" i="37"/>
  <c r="S135" i="37"/>
  <c r="AE135" i="37" s="1"/>
  <c r="AS135" i="37"/>
  <c r="AR135" i="37"/>
  <c r="AQ135" i="37"/>
  <c r="AP135" i="37"/>
  <c r="AO135" i="37"/>
  <c r="AN135" i="37"/>
  <c r="AM135" i="37"/>
  <c r="AK135" i="37"/>
  <c r="AJ135" i="37"/>
  <c r="AI135" i="37"/>
  <c r="AH135" i="37"/>
  <c r="AT135" i="37" s="1"/>
  <c r="O135" i="37"/>
  <c r="N135" i="37"/>
  <c r="M135" i="37"/>
  <c r="L135" i="37"/>
  <c r="K135" i="37"/>
  <c r="J135" i="37"/>
  <c r="I135" i="37"/>
  <c r="G135" i="37"/>
  <c r="F135" i="37"/>
  <c r="E135" i="37"/>
  <c r="D135" i="37"/>
  <c r="P135" i="37" s="1"/>
  <c r="AD134" i="37"/>
  <c r="AC134" i="37"/>
  <c r="AB134" i="37"/>
  <c r="AA134" i="37"/>
  <c r="Z134" i="37"/>
  <c r="Y134" i="37"/>
  <c r="X134" i="37"/>
  <c r="V134" i="37"/>
  <c r="U134" i="37"/>
  <c r="T134" i="37"/>
  <c r="S134" i="37"/>
  <c r="AE134" i="37" s="1"/>
  <c r="AS134" i="37"/>
  <c r="AR134" i="37"/>
  <c r="AQ134" i="37"/>
  <c r="AP134" i="37"/>
  <c r="AO134" i="37"/>
  <c r="AN134" i="37"/>
  <c r="AM134" i="37"/>
  <c r="AK134" i="37"/>
  <c r="AJ134" i="37"/>
  <c r="AI134" i="37"/>
  <c r="AH134" i="37"/>
  <c r="AT134" i="37" s="1"/>
  <c r="O134" i="37"/>
  <c r="N134" i="37"/>
  <c r="M134" i="37"/>
  <c r="L134" i="37"/>
  <c r="K134" i="37"/>
  <c r="J134" i="37"/>
  <c r="I134" i="37"/>
  <c r="G134" i="37"/>
  <c r="F134" i="37"/>
  <c r="E134" i="37"/>
  <c r="D134" i="37"/>
  <c r="P134" i="37" s="1"/>
  <c r="AD133" i="37"/>
  <c r="AC133" i="37"/>
  <c r="AB133" i="37"/>
  <c r="AA133" i="37"/>
  <c r="Z133" i="37"/>
  <c r="Y133" i="37"/>
  <c r="X133" i="37"/>
  <c r="V133" i="37"/>
  <c r="U133" i="37"/>
  <c r="T133" i="37"/>
  <c r="S133" i="37"/>
  <c r="AE133" i="37" s="1"/>
  <c r="AS133" i="37"/>
  <c r="AR133" i="37"/>
  <c r="AQ133" i="37"/>
  <c r="AP133" i="37"/>
  <c r="AO133" i="37"/>
  <c r="AN133" i="37"/>
  <c r="AM133" i="37"/>
  <c r="AK133" i="37"/>
  <c r="AJ133" i="37"/>
  <c r="AI133" i="37"/>
  <c r="AH133" i="37"/>
  <c r="AT133" i="37" s="1"/>
  <c r="O133" i="37"/>
  <c r="N133" i="37"/>
  <c r="M133" i="37"/>
  <c r="L133" i="37"/>
  <c r="K133" i="37"/>
  <c r="J133" i="37"/>
  <c r="I133" i="37"/>
  <c r="G133" i="37"/>
  <c r="F133" i="37"/>
  <c r="E133" i="37"/>
  <c r="D133" i="37"/>
  <c r="P133" i="37" s="1"/>
  <c r="AD132" i="37"/>
  <c r="AC132" i="37"/>
  <c r="AB132" i="37"/>
  <c r="AA132" i="37"/>
  <c r="Z132" i="37"/>
  <c r="Y132" i="37"/>
  <c r="X132" i="37"/>
  <c r="V132" i="37"/>
  <c r="U132" i="37"/>
  <c r="T132" i="37"/>
  <c r="S132" i="37"/>
  <c r="AE132" i="37" s="1"/>
  <c r="AS132" i="37"/>
  <c r="AR132" i="37"/>
  <c r="AQ132" i="37"/>
  <c r="AP132" i="37"/>
  <c r="AO132" i="37"/>
  <c r="AN132" i="37"/>
  <c r="AM132" i="37"/>
  <c r="AK132" i="37"/>
  <c r="AJ132" i="37"/>
  <c r="AI132" i="37"/>
  <c r="AH132" i="37"/>
  <c r="AT132" i="37" s="1"/>
  <c r="O132" i="37"/>
  <c r="N132" i="37"/>
  <c r="M132" i="37"/>
  <c r="L132" i="37"/>
  <c r="K132" i="37"/>
  <c r="J132" i="37"/>
  <c r="I132" i="37"/>
  <c r="G132" i="37"/>
  <c r="F132" i="37"/>
  <c r="E132" i="37"/>
  <c r="D132" i="37"/>
  <c r="P132" i="37" s="1"/>
  <c r="AD131" i="37"/>
  <c r="AC131" i="37"/>
  <c r="AB131" i="37"/>
  <c r="AA131" i="37"/>
  <c r="Z131" i="37"/>
  <c r="Y131" i="37"/>
  <c r="X131" i="37"/>
  <c r="V131" i="37"/>
  <c r="U131" i="37"/>
  <c r="T131" i="37"/>
  <c r="S131" i="37"/>
  <c r="AE131" i="37" s="1"/>
  <c r="AS131" i="37"/>
  <c r="AR131" i="37"/>
  <c r="AQ131" i="37"/>
  <c r="AP131" i="37"/>
  <c r="AO131" i="37"/>
  <c r="AN131" i="37"/>
  <c r="AM131" i="37"/>
  <c r="AK131" i="37"/>
  <c r="AJ131" i="37"/>
  <c r="AI131" i="37"/>
  <c r="AH131" i="37"/>
  <c r="AT131" i="37" s="1"/>
  <c r="O131" i="37"/>
  <c r="N131" i="37"/>
  <c r="M131" i="37"/>
  <c r="L131" i="37"/>
  <c r="K131" i="37"/>
  <c r="J131" i="37"/>
  <c r="I131" i="37"/>
  <c r="G131" i="37"/>
  <c r="F131" i="37"/>
  <c r="E131" i="37"/>
  <c r="D131" i="37"/>
  <c r="P131" i="37" s="1"/>
  <c r="AD187" i="37"/>
  <c r="AC187" i="37"/>
  <c r="AB187" i="37"/>
  <c r="AA187" i="37"/>
  <c r="Z187" i="37"/>
  <c r="Y187" i="37"/>
  <c r="X187" i="37"/>
  <c r="V187" i="37"/>
  <c r="U187" i="37"/>
  <c r="T187" i="37"/>
  <c r="S187" i="37"/>
  <c r="AE187" i="37" s="1"/>
  <c r="AD186" i="37"/>
  <c r="AC186" i="37"/>
  <c r="AB186" i="37"/>
  <c r="AA186" i="37"/>
  <c r="Z186" i="37"/>
  <c r="Y186" i="37"/>
  <c r="X186" i="37"/>
  <c r="V186" i="37"/>
  <c r="U186" i="37"/>
  <c r="T186" i="37"/>
  <c r="S186" i="37"/>
  <c r="AE186" i="37" s="1"/>
  <c r="AD185" i="37"/>
  <c r="AC185" i="37"/>
  <c r="AB185" i="37"/>
  <c r="AA185" i="37"/>
  <c r="Z185" i="37"/>
  <c r="Y185" i="37"/>
  <c r="X185" i="37"/>
  <c r="V185" i="37"/>
  <c r="U185" i="37"/>
  <c r="T185" i="37"/>
  <c r="S185" i="37"/>
  <c r="AE185" i="37" s="1"/>
  <c r="AD184" i="37"/>
  <c r="AC184" i="37"/>
  <c r="AB184" i="37"/>
  <c r="AA184" i="37"/>
  <c r="Z184" i="37"/>
  <c r="Y184" i="37"/>
  <c r="X184" i="37"/>
  <c r="V184" i="37"/>
  <c r="U184" i="37"/>
  <c r="T184" i="37"/>
  <c r="S184" i="37"/>
  <c r="AE184" i="37" s="1"/>
  <c r="AD183" i="37"/>
  <c r="AC183" i="37"/>
  <c r="AB183" i="37"/>
  <c r="AA183" i="37"/>
  <c r="Z183" i="37"/>
  <c r="Y183" i="37"/>
  <c r="X183" i="37"/>
  <c r="V183" i="37"/>
  <c r="U183" i="37"/>
  <c r="T183" i="37"/>
  <c r="S183" i="37"/>
  <c r="AE183" i="37" s="1"/>
  <c r="AD182" i="37"/>
  <c r="AC182" i="37"/>
  <c r="AB182" i="37"/>
  <c r="AA182" i="37"/>
  <c r="Z182" i="37"/>
  <c r="Y182" i="37"/>
  <c r="X182" i="37"/>
  <c r="V182" i="37"/>
  <c r="U182" i="37"/>
  <c r="T182" i="37"/>
  <c r="S182" i="37"/>
  <c r="AE182" i="37" s="1"/>
  <c r="AD181" i="37"/>
  <c r="AC181" i="37"/>
  <c r="AB181" i="37"/>
  <c r="AA181" i="37"/>
  <c r="Z181" i="37"/>
  <c r="Y181" i="37"/>
  <c r="X181" i="37"/>
  <c r="V181" i="37"/>
  <c r="U181" i="37"/>
  <c r="T181" i="37"/>
  <c r="S181" i="37"/>
  <c r="AE181" i="37" s="1"/>
  <c r="AD180" i="37"/>
  <c r="AC180" i="37"/>
  <c r="AB180" i="37"/>
  <c r="AA180" i="37"/>
  <c r="Z180" i="37"/>
  <c r="Y180" i="37"/>
  <c r="X180" i="37"/>
  <c r="V180" i="37"/>
  <c r="U180" i="37"/>
  <c r="T180" i="37"/>
  <c r="S180" i="37"/>
  <c r="AE180" i="37" s="1"/>
  <c r="AD179" i="37"/>
  <c r="AC179" i="37"/>
  <c r="AB179" i="37"/>
  <c r="AA179" i="37"/>
  <c r="Z179" i="37"/>
  <c r="Y179" i="37"/>
  <c r="X179" i="37"/>
  <c r="V179" i="37"/>
  <c r="U179" i="37"/>
  <c r="T179" i="37"/>
  <c r="S179" i="37"/>
  <c r="AE179" i="37" s="1"/>
  <c r="AS187" i="37"/>
  <c r="AR187" i="37"/>
  <c r="AQ187" i="37"/>
  <c r="AP187" i="37"/>
  <c r="AO187" i="37"/>
  <c r="AN187" i="37"/>
  <c r="AM187" i="37"/>
  <c r="AK187" i="37"/>
  <c r="AJ187" i="37"/>
  <c r="AI187" i="37"/>
  <c r="AH187" i="37"/>
  <c r="AT187" i="37" s="1"/>
  <c r="AS186" i="37"/>
  <c r="AR186" i="37"/>
  <c r="AQ186" i="37"/>
  <c r="AP186" i="37"/>
  <c r="AO186" i="37"/>
  <c r="AN186" i="37"/>
  <c r="AM186" i="37"/>
  <c r="AK186" i="37"/>
  <c r="AJ186" i="37"/>
  <c r="AI186" i="37"/>
  <c r="AH186" i="37"/>
  <c r="AT186" i="37" s="1"/>
  <c r="AS185" i="37"/>
  <c r="AR185" i="37"/>
  <c r="AQ185" i="37"/>
  <c r="AP185" i="37"/>
  <c r="AO185" i="37"/>
  <c r="AN185" i="37"/>
  <c r="AM185" i="37"/>
  <c r="AK185" i="37"/>
  <c r="AJ185" i="37"/>
  <c r="AI185" i="37"/>
  <c r="AH185" i="37"/>
  <c r="AT185" i="37" s="1"/>
  <c r="AS184" i="37"/>
  <c r="AR184" i="37"/>
  <c r="AQ184" i="37"/>
  <c r="AP184" i="37"/>
  <c r="AO184" i="37"/>
  <c r="AN184" i="37"/>
  <c r="AM184" i="37"/>
  <c r="AK184" i="37"/>
  <c r="AJ184" i="37"/>
  <c r="AI184" i="37"/>
  <c r="AH184" i="37"/>
  <c r="AT184" i="37" s="1"/>
  <c r="AS183" i="37"/>
  <c r="AR183" i="37"/>
  <c r="AQ183" i="37"/>
  <c r="AP183" i="37"/>
  <c r="AO183" i="37"/>
  <c r="AN183" i="37"/>
  <c r="AM183" i="37"/>
  <c r="AK183" i="37"/>
  <c r="AJ183" i="37"/>
  <c r="AI183" i="37"/>
  <c r="AH183" i="37"/>
  <c r="AT183" i="37" s="1"/>
  <c r="AS182" i="37"/>
  <c r="AR182" i="37"/>
  <c r="AQ182" i="37"/>
  <c r="AP182" i="37"/>
  <c r="AO182" i="37"/>
  <c r="AN182" i="37"/>
  <c r="AM182" i="37"/>
  <c r="AK182" i="37"/>
  <c r="AJ182" i="37"/>
  <c r="AI182" i="37"/>
  <c r="AH182" i="37"/>
  <c r="AT182" i="37" s="1"/>
  <c r="AS181" i="37"/>
  <c r="AR181" i="37"/>
  <c r="AQ181" i="37"/>
  <c r="AP181" i="37"/>
  <c r="AO181" i="37"/>
  <c r="AN181" i="37"/>
  <c r="AM181" i="37"/>
  <c r="AK181" i="37"/>
  <c r="AJ181" i="37"/>
  <c r="AI181" i="37"/>
  <c r="AH181" i="37"/>
  <c r="AT181" i="37" s="1"/>
  <c r="AS180" i="37"/>
  <c r="AR180" i="37"/>
  <c r="AQ180" i="37"/>
  <c r="AP180" i="37"/>
  <c r="AO180" i="37"/>
  <c r="AN180" i="37"/>
  <c r="AM180" i="37"/>
  <c r="AK180" i="37"/>
  <c r="AJ180" i="37"/>
  <c r="AI180" i="37"/>
  <c r="AH180" i="37"/>
  <c r="AT180" i="37" s="1"/>
  <c r="AS179" i="37"/>
  <c r="AR179" i="37"/>
  <c r="AQ179" i="37"/>
  <c r="AP179" i="37"/>
  <c r="AO179" i="37"/>
  <c r="AN179" i="37"/>
  <c r="AM179" i="37"/>
  <c r="AK179" i="37"/>
  <c r="AJ179" i="37"/>
  <c r="AI179" i="37"/>
  <c r="AH179" i="37"/>
  <c r="AT179" i="37" s="1"/>
  <c r="O187" i="37"/>
  <c r="N187" i="37"/>
  <c r="M187" i="37"/>
  <c r="L187" i="37"/>
  <c r="K187" i="37"/>
  <c r="J187" i="37"/>
  <c r="I187" i="37"/>
  <c r="G187" i="37"/>
  <c r="F187" i="37"/>
  <c r="E187" i="37"/>
  <c r="O186" i="37"/>
  <c r="N186" i="37"/>
  <c r="M186" i="37"/>
  <c r="L186" i="37"/>
  <c r="K186" i="37"/>
  <c r="J186" i="37"/>
  <c r="I186" i="37"/>
  <c r="G186" i="37"/>
  <c r="F186" i="37"/>
  <c r="E186" i="37"/>
  <c r="O185" i="37"/>
  <c r="N185" i="37"/>
  <c r="M185" i="37"/>
  <c r="L185" i="37"/>
  <c r="K185" i="37"/>
  <c r="J185" i="37"/>
  <c r="I185" i="37"/>
  <c r="G185" i="37"/>
  <c r="F185" i="37"/>
  <c r="E185" i="37"/>
  <c r="O184" i="37"/>
  <c r="N184" i="37"/>
  <c r="M184" i="37"/>
  <c r="L184" i="37"/>
  <c r="K184" i="37"/>
  <c r="J184" i="37"/>
  <c r="I184" i="37"/>
  <c r="G184" i="37"/>
  <c r="F184" i="37"/>
  <c r="E184" i="37"/>
  <c r="O183" i="37"/>
  <c r="N183" i="37"/>
  <c r="M183" i="37"/>
  <c r="L183" i="37"/>
  <c r="K183" i="37"/>
  <c r="J183" i="37"/>
  <c r="I183" i="37"/>
  <c r="G183" i="37"/>
  <c r="F183" i="37"/>
  <c r="E183" i="37"/>
  <c r="O182" i="37"/>
  <c r="N182" i="37"/>
  <c r="M182" i="37"/>
  <c r="L182" i="37"/>
  <c r="K182" i="37"/>
  <c r="J182" i="37"/>
  <c r="I182" i="37"/>
  <c r="G182" i="37"/>
  <c r="F182" i="37"/>
  <c r="E182" i="37"/>
  <c r="O181" i="37"/>
  <c r="N181" i="37"/>
  <c r="M181" i="37"/>
  <c r="L181" i="37"/>
  <c r="K181" i="37"/>
  <c r="J181" i="37"/>
  <c r="I181" i="37"/>
  <c r="G181" i="37"/>
  <c r="F181" i="37"/>
  <c r="E181" i="37"/>
  <c r="O180" i="37"/>
  <c r="N180" i="37"/>
  <c r="M180" i="37"/>
  <c r="L180" i="37"/>
  <c r="K180" i="37"/>
  <c r="J180" i="37"/>
  <c r="I180" i="37"/>
  <c r="G180" i="37"/>
  <c r="F180" i="37"/>
  <c r="E180" i="37"/>
  <c r="O179" i="37"/>
  <c r="N179" i="37"/>
  <c r="M179" i="37"/>
  <c r="L179" i="37"/>
  <c r="K179" i="37"/>
  <c r="J179" i="37"/>
  <c r="I179" i="37"/>
  <c r="G179" i="37"/>
  <c r="F179" i="37"/>
  <c r="E179" i="37"/>
  <c r="D187" i="37"/>
  <c r="P187" i="37" s="1"/>
  <c r="D186" i="37"/>
  <c r="P186" i="37" s="1"/>
  <c r="D185" i="37"/>
  <c r="P185" i="37" s="1"/>
  <c r="D184" i="37"/>
  <c r="P184" i="37" s="1"/>
  <c r="D183" i="37"/>
  <c r="P183" i="37" s="1"/>
  <c r="D182" i="37"/>
  <c r="P182" i="37" s="1"/>
  <c r="D181" i="37"/>
  <c r="P181" i="37" s="1"/>
  <c r="D180" i="37"/>
  <c r="P180" i="37" s="1"/>
  <c r="D179" i="37"/>
  <c r="P179" i="37" s="1"/>
  <c r="AF177" i="37"/>
  <c r="AF175" i="37"/>
  <c r="AF174" i="37"/>
  <c r="AF173" i="37"/>
  <c r="AF172" i="37"/>
  <c r="AF171" i="37"/>
  <c r="AF170" i="37"/>
  <c r="AF169" i="37"/>
  <c r="AF168" i="37"/>
  <c r="AF167" i="37"/>
  <c r="AF165" i="37"/>
  <c r="AF163" i="37"/>
  <c r="AF162" i="37"/>
  <c r="AF161" i="37"/>
  <c r="AF160" i="37"/>
  <c r="AF159" i="37"/>
  <c r="AF158" i="37"/>
  <c r="AF157" i="37"/>
  <c r="AF156" i="37"/>
  <c r="AF155" i="37"/>
  <c r="AF153" i="37"/>
  <c r="AF151" i="37"/>
  <c r="AF150" i="37"/>
  <c r="AF149" i="37"/>
  <c r="AF148" i="37"/>
  <c r="AF147" i="37"/>
  <c r="AF146" i="37"/>
  <c r="AF145" i="37"/>
  <c r="AF144" i="37"/>
  <c r="AF143" i="37"/>
  <c r="AU177" i="37"/>
  <c r="AU175" i="37"/>
  <c r="AU174" i="37"/>
  <c r="AU173" i="37"/>
  <c r="AU172" i="37"/>
  <c r="AU171" i="37"/>
  <c r="AU170" i="37"/>
  <c r="AU169" i="37"/>
  <c r="AU168" i="37"/>
  <c r="AU167" i="37"/>
  <c r="AU165" i="37"/>
  <c r="AU163" i="37"/>
  <c r="AU162" i="37"/>
  <c r="AU161" i="37"/>
  <c r="AU160" i="37"/>
  <c r="AU159" i="37"/>
  <c r="AU158" i="37"/>
  <c r="AU157" i="37"/>
  <c r="AU156" i="37"/>
  <c r="AU155" i="37"/>
  <c r="AU153" i="37"/>
  <c r="AU151" i="37"/>
  <c r="AU150" i="37"/>
  <c r="AU149" i="37"/>
  <c r="AU148" i="37"/>
  <c r="AU147" i="37"/>
  <c r="AU146" i="37"/>
  <c r="AU145" i="37"/>
  <c r="AU144" i="37"/>
  <c r="AU143" i="37"/>
  <c r="Q177" i="37"/>
  <c r="Q175" i="37"/>
  <c r="Q174" i="37"/>
  <c r="Q173" i="37"/>
  <c r="Q172" i="37"/>
  <c r="Q171" i="37"/>
  <c r="Q170" i="37"/>
  <c r="Q169" i="37"/>
  <c r="Q168" i="37"/>
  <c r="Q167" i="37"/>
  <c r="Q165" i="37"/>
  <c r="Q163" i="37"/>
  <c r="Q162" i="37"/>
  <c r="Q161" i="37"/>
  <c r="Q160" i="37"/>
  <c r="Q159" i="37"/>
  <c r="Q158" i="37"/>
  <c r="Q157" i="37"/>
  <c r="Q156" i="37"/>
  <c r="Q155" i="37"/>
  <c r="Q153" i="37"/>
  <c r="Q151" i="37"/>
  <c r="Q150" i="37"/>
  <c r="Q149" i="37"/>
  <c r="Q148" i="37"/>
  <c r="Q147" i="37"/>
  <c r="Q146" i="37"/>
  <c r="Q145" i="37"/>
  <c r="Q144" i="37"/>
  <c r="Q143" i="37"/>
  <c r="Q123" i="37"/>
  <c r="AU105" i="37"/>
  <c r="AU103" i="37"/>
  <c r="AU102" i="37"/>
  <c r="AU101" i="37"/>
  <c r="AU100" i="37"/>
  <c r="AU99" i="37"/>
  <c r="AU98" i="37"/>
  <c r="AU97" i="37"/>
  <c r="AU96" i="37"/>
  <c r="AU95" i="37"/>
  <c r="AU117" i="37"/>
  <c r="AU115" i="37"/>
  <c r="AU114" i="37"/>
  <c r="AU113" i="37"/>
  <c r="AU112" i="37"/>
  <c r="AU111" i="37"/>
  <c r="AU110" i="37"/>
  <c r="AU109" i="37"/>
  <c r="AU108" i="37"/>
  <c r="AU107" i="37"/>
  <c r="AU129" i="37"/>
  <c r="AU127" i="37"/>
  <c r="AU126" i="37"/>
  <c r="AU125" i="37"/>
  <c r="AU124" i="37"/>
  <c r="AU123" i="37"/>
  <c r="AU122" i="37"/>
  <c r="AU121" i="37"/>
  <c r="AU120" i="37"/>
  <c r="AU119" i="37"/>
  <c r="Q129" i="37"/>
  <c r="Q127" i="37"/>
  <c r="Q126" i="37"/>
  <c r="Q125" i="37"/>
  <c r="Q124" i="37"/>
  <c r="Q122" i="37"/>
  <c r="Q121" i="37"/>
  <c r="Q120" i="37"/>
  <c r="Q119" i="37"/>
  <c r="Q117" i="37"/>
  <c r="Q115" i="37"/>
  <c r="Q114" i="37"/>
  <c r="Q113" i="37"/>
  <c r="Q112" i="37"/>
  <c r="Q111" i="37"/>
  <c r="Q110" i="37"/>
  <c r="Q109" i="37"/>
  <c r="Q108" i="37"/>
  <c r="Q107" i="37"/>
  <c r="Q105" i="37"/>
  <c r="Q103" i="37"/>
  <c r="Q102" i="37"/>
  <c r="Q101" i="37"/>
  <c r="Q100" i="37"/>
  <c r="Q99" i="37"/>
  <c r="Q98" i="37"/>
  <c r="Q97" i="37"/>
  <c r="Q96" i="37"/>
  <c r="Q95" i="37"/>
  <c r="AF129" i="37"/>
  <c r="AF127" i="37"/>
  <c r="AF126" i="37"/>
  <c r="AF125" i="37"/>
  <c r="AF124" i="37"/>
  <c r="AF123" i="37"/>
  <c r="AF122" i="37"/>
  <c r="AF121" i="37"/>
  <c r="AF120" i="37"/>
  <c r="AF119" i="37"/>
  <c r="AF117" i="37"/>
  <c r="AF115" i="37"/>
  <c r="AF114" i="37"/>
  <c r="AF113" i="37"/>
  <c r="AF112" i="37"/>
  <c r="AF111" i="37"/>
  <c r="AF110" i="37"/>
  <c r="AF109" i="37"/>
  <c r="AF108" i="37"/>
  <c r="AF107" i="37"/>
  <c r="G202" i="37"/>
  <c r="AF105" i="37"/>
  <c r="AF103" i="37"/>
  <c r="AF102" i="37"/>
  <c r="AF101" i="37"/>
  <c r="AF100" i="37"/>
  <c r="AF99" i="37"/>
  <c r="AF98" i="37"/>
  <c r="AF97" i="37"/>
  <c r="AF96" i="37"/>
  <c r="AF95" i="37"/>
  <c r="AF25" i="37"/>
  <c r="AF23" i="37"/>
  <c r="AF22" i="37"/>
  <c r="AF21" i="37"/>
  <c r="AF20" i="37"/>
  <c r="AU23" i="37"/>
  <c r="AU22" i="37"/>
  <c r="AU21" i="37"/>
  <c r="AU20" i="37"/>
  <c r="Q25" i="37"/>
  <c r="Q23" i="37"/>
  <c r="Q22" i="37"/>
  <c r="Q21" i="37"/>
  <c r="Q20" i="37"/>
  <c r="AF18" i="37"/>
  <c r="AF16" i="37"/>
  <c r="AF15" i="37"/>
  <c r="AF14" i="37"/>
  <c r="AF13" i="37"/>
  <c r="AU16" i="37"/>
  <c r="AU15" i="37"/>
  <c r="AU14" i="37"/>
  <c r="AU13" i="37"/>
  <c r="Q18" i="37"/>
  <c r="Q16" i="37"/>
  <c r="Q15" i="37"/>
  <c r="Q14" i="37"/>
  <c r="Q13" i="37"/>
  <c r="AF11" i="37"/>
  <c r="AF9" i="37"/>
  <c r="AF8" i="37"/>
  <c r="AF7" i="37"/>
  <c r="AF6" i="37"/>
  <c r="AU9" i="37"/>
  <c r="AU8" i="37"/>
  <c r="AU7" i="37"/>
  <c r="AU6" i="37"/>
  <c r="Q11" i="37"/>
  <c r="Q9" i="37"/>
  <c r="Q8" i="37"/>
  <c r="Q7" i="37"/>
  <c r="Q6" i="37"/>
  <c r="AF81" i="37"/>
  <c r="AF79" i="37"/>
  <c r="AF78" i="37"/>
  <c r="AF77" i="37"/>
  <c r="AF76" i="37"/>
  <c r="AF75" i="37"/>
  <c r="AF74" i="37"/>
  <c r="AF73" i="37"/>
  <c r="AF72" i="37"/>
  <c r="AF71" i="37"/>
  <c r="AU81" i="37"/>
  <c r="AU79" i="37"/>
  <c r="AU78" i="37"/>
  <c r="AU77" i="37"/>
  <c r="AU76" i="37"/>
  <c r="AU75" i="37"/>
  <c r="AU74" i="37"/>
  <c r="AU73" i="37"/>
  <c r="AU72" i="37"/>
  <c r="AU71" i="37"/>
  <c r="Q81" i="37"/>
  <c r="Q79" i="37"/>
  <c r="Q78" i="37"/>
  <c r="Q77" i="37"/>
  <c r="Q76" i="37"/>
  <c r="Q75" i="37"/>
  <c r="Q74" i="37"/>
  <c r="Q73" i="37"/>
  <c r="Q72" i="37"/>
  <c r="Q71" i="37"/>
  <c r="AF69" i="37"/>
  <c r="AF67" i="37"/>
  <c r="AF66" i="37"/>
  <c r="AF65" i="37"/>
  <c r="AF64" i="37"/>
  <c r="AF63" i="37"/>
  <c r="AF62" i="37"/>
  <c r="AF61" i="37"/>
  <c r="AF60" i="37"/>
  <c r="AF59" i="37"/>
  <c r="AU69" i="37"/>
  <c r="AU67" i="37"/>
  <c r="AU66" i="37"/>
  <c r="AU65" i="37"/>
  <c r="AU64" i="37"/>
  <c r="AU63" i="37"/>
  <c r="AU62" i="37"/>
  <c r="AU61" i="37"/>
  <c r="AU60" i="37"/>
  <c r="AU59" i="37"/>
  <c r="Q69" i="37"/>
  <c r="Q67" i="37"/>
  <c r="Q66" i="37"/>
  <c r="Q65" i="37"/>
  <c r="Q64" i="37"/>
  <c r="Q63" i="37"/>
  <c r="Q62" i="37"/>
  <c r="Q61" i="37"/>
  <c r="Q60" i="37"/>
  <c r="Q59" i="37"/>
  <c r="AF57" i="37"/>
  <c r="AF55" i="37"/>
  <c r="AF54" i="37"/>
  <c r="AF53" i="37"/>
  <c r="AF52" i="37"/>
  <c r="AF51" i="37"/>
  <c r="AF50" i="37"/>
  <c r="AF49" i="37"/>
  <c r="AF48" i="37"/>
  <c r="AF47" i="37"/>
  <c r="AF43" i="37"/>
  <c r="AF42" i="37"/>
  <c r="AF41" i="37"/>
  <c r="AF40" i="37"/>
  <c r="AF39" i="37"/>
  <c r="AF38" i="37"/>
  <c r="AF37" i="37"/>
  <c r="AF36" i="37"/>
  <c r="AF35" i="37"/>
  <c r="AU57" i="37"/>
  <c r="AU55" i="37"/>
  <c r="AU54" i="37"/>
  <c r="AU53" i="37"/>
  <c r="AU52" i="37"/>
  <c r="AU51" i="37"/>
  <c r="AU50" i="37"/>
  <c r="AU49" i="37"/>
  <c r="AU48" i="37"/>
  <c r="AU47" i="37"/>
  <c r="AU45" i="37"/>
  <c r="AU43" i="37"/>
  <c r="AU42" i="37"/>
  <c r="AU41" i="37"/>
  <c r="AU40" i="37"/>
  <c r="AU39" i="37"/>
  <c r="AU38" i="37"/>
  <c r="AU37" i="37"/>
  <c r="AU36" i="37"/>
  <c r="AU35" i="37"/>
  <c r="Q57" i="37"/>
  <c r="Q55" i="37"/>
  <c r="Q54" i="37"/>
  <c r="Q53" i="37"/>
  <c r="Q52" i="37"/>
  <c r="Q51" i="37"/>
  <c r="Q50" i="37"/>
  <c r="Q49" i="37"/>
  <c r="Q48" i="37"/>
  <c r="Q47" i="37"/>
  <c r="Q45" i="37"/>
  <c r="Q43" i="37"/>
  <c r="Q42" i="37"/>
  <c r="Q41" i="37"/>
  <c r="Q40" i="37"/>
  <c r="Q39" i="37"/>
  <c r="Q38" i="37"/>
  <c r="Q37" i="37"/>
  <c r="Q36" i="37"/>
  <c r="Q35" i="37"/>
  <c r="Q82" i="37"/>
  <c r="V119" i="11"/>
  <c r="W119" i="11"/>
  <c r="F121" i="11"/>
  <c r="AU141" i="37"/>
  <c r="AU130" i="37"/>
  <c r="AF130" i="37"/>
  <c r="Q178" i="37"/>
  <c r="P26" i="37"/>
  <c r="O202" i="37"/>
  <c r="F202" i="37"/>
  <c r="AF58" i="37"/>
  <c r="T56" i="11"/>
  <c r="H86" i="11"/>
  <c r="U40" i="33"/>
  <c r="R40" i="33"/>
  <c r="U24" i="33"/>
  <c r="R24" i="33"/>
  <c r="S24" i="33" s="1"/>
  <c r="U8" i="33"/>
  <c r="R8" i="33"/>
  <c r="S8" i="33" s="1"/>
  <c r="U16" i="33"/>
  <c r="R16" i="33"/>
  <c r="S16" i="33" s="1"/>
  <c r="U24" i="24"/>
  <c r="T24" i="24"/>
  <c r="R24" i="24"/>
  <c r="S24" i="24" s="1"/>
  <c r="U16" i="24"/>
  <c r="T16" i="24"/>
  <c r="R16" i="24"/>
  <c r="S16" i="24" s="1"/>
  <c r="U24" i="1"/>
  <c r="T24" i="1"/>
  <c r="R24" i="1"/>
  <c r="S24" i="1" s="1"/>
  <c r="U16" i="1"/>
  <c r="T16" i="1"/>
  <c r="R16" i="1"/>
  <c r="S16" i="1" s="1"/>
  <c r="P16" i="36"/>
  <c r="P24" i="36"/>
  <c r="M44" i="21"/>
  <c r="P24" i="24"/>
  <c r="P23" i="1"/>
  <c r="P24" i="1"/>
  <c r="P15" i="1"/>
  <c r="P16" i="1"/>
  <c r="P16" i="24"/>
  <c r="N50" i="11"/>
  <c r="U39" i="33"/>
  <c r="U23" i="33"/>
  <c r="U13" i="33"/>
  <c r="U7" i="33"/>
  <c r="U21" i="33"/>
  <c r="U15" i="33"/>
  <c r="U23" i="1"/>
  <c r="U15" i="1"/>
  <c r="T23" i="24"/>
  <c r="T15" i="24"/>
  <c r="U23" i="24"/>
  <c r="U15" i="24"/>
  <c r="T23" i="1"/>
  <c r="T15" i="1"/>
  <c r="P39" i="36"/>
  <c r="P29" i="36"/>
  <c r="P23" i="36"/>
  <c r="P21" i="36"/>
  <c r="P15" i="36"/>
  <c r="A4" i="36"/>
  <c r="S56" i="11"/>
  <c r="C56" i="11"/>
  <c r="H50" i="11"/>
  <c r="H51" i="11"/>
  <c r="H52" i="11"/>
  <c r="P23" i="24"/>
  <c r="P15" i="24"/>
  <c r="A4" i="33"/>
  <c r="J114" i="11"/>
  <c r="AA114" i="11" s="1"/>
  <c r="J48" i="11" s="1"/>
  <c r="AA48" i="11" s="1"/>
  <c r="J129" i="11" s="1"/>
  <c r="B114" i="11"/>
  <c r="S114" i="11" s="1"/>
  <c r="G86" i="11"/>
  <c r="AA4" i="11"/>
  <c r="AA18" i="11" s="1"/>
  <c r="C41" i="21"/>
  <c r="D41" i="21"/>
  <c r="E41" i="21"/>
  <c r="F41" i="21"/>
  <c r="G41" i="21"/>
  <c r="H41" i="21"/>
  <c r="I41" i="21"/>
  <c r="J41" i="21"/>
  <c r="K41" i="21"/>
  <c r="L41" i="21"/>
  <c r="M41" i="21"/>
  <c r="N41" i="21"/>
  <c r="C32" i="21"/>
  <c r="D32" i="21"/>
  <c r="E32" i="21"/>
  <c r="F32" i="21"/>
  <c r="G32" i="21"/>
  <c r="H32" i="21"/>
  <c r="I32" i="21"/>
  <c r="J32" i="21"/>
  <c r="K32" i="21"/>
  <c r="L32" i="21"/>
  <c r="M32" i="21"/>
  <c r="N32" i="21"/>
  <c r="C14" i="21"/>
  <c r="D14" i="21"/>
  <c r="E14" i="21"/>
  <c r="F14" i="21"/>
  <c r="G14" i="21"/>
  <c r="H14" i="21"/>
  <c r="I14" i="21"/>
  <c r="J14" i="21"/>
  <c r="K14" i="21"/>
  <c r="L14" i="21"/>
  <c r="M14" i="21"/>
  <c r="N14" i="21"/>
  <c r="K50" i="21"/>
  <c r="P29" i="24"/>
  <c r="P21" i="24"/>
  <c r="C35" i="21"/>
  <c r="P35" i="21" s="1"/>
  <c r="D35" i="21"/>
  <c r="E35" i="21"/>
  <c r="F35" i="21"/>
  <c r="G35" i="21"/>
  <c r="H35" i="21"/>
  <c r="I35" i="21"/>
  <c r="J35" i="21"/>
  <c r="K35" i="21"/>
  <c r="L35" i="21"/>
  <c r="M35" i="21"/>
  <c r="N35" i="21"/>
  <c r="C36" i="21"/>
  <c r="D36" i="21"/>
  <c r="E36" i="21"/>
  <c r="F36" i="21"/>
  <c r="G36" i="21"/>
  <c r="H36" i="21"/>
  <c r="I36" i="21"/>
  <c r="J36" i="21"/>
  <c r="K36" i="21"/>
  <c r="L36" i="21"/>
  <c r="M36" i="21"/>
  <c r="N36" i="21"/>
  <c r="C37" i="21"/>
  <c r="O37" i="21" s="1"/>
  <c r="D37" i="21"/>
  <c r="E37" i="21"/>
  <c r="F37" i="21"/>
  <c r="G37" i="21"/>
  <c r="H37" i="21"/>
  <c r="I37" i="21"/>
  <c r="J37" i="21"/>
  <c r="K37" i="21"/>
  <c r="L37" i="21"/>
  <c r="M37" i="21"/>
  <c r="N37" i="21"/>
  <c r="C38" i="21"/>
  <c r="D38" i="21"/>
  <c r="E38" i="21"/>
  <c r="F38" i="21"/>
  <c r="G38" i="21"/>
  <c r="H38" i="21"/>
  <c r="I38" i="21"/>
  <c r="J38" i="21"/>
  <c r="K38" i="21"/>
  <c r="L38" i="21"/>
  <c r="M38" i="21"/>
  <c r="N38" i="21"/>
  <c r="C39" i="21"/>
  <c r="P39" i="21" s="1"/>
  <c r="D39" i="21"/>
  <c r="E39" i="21"/>
  <c r="F39" i="21"/>
  <c r="G39" i="21"/>
  <c r="H39" i="21"/>
  <c r="I39" i="21"/>
  <c r="J39" i="21"/>
  <c r="K39" i="21"/>
  <c r="L39" i="21"/>
  <c r="M39" i="21"/>
  <c r="N39" i="21"/>
  <c r="C40" i="21"/>
  <c r="O40" i="21" s="1"/>
  <c r="D40" i="21"/>
  <c r="E40" i="21"/>
  <c r="F40" i="21"/>
  <c r="G40" i="21"/>
  <c r="H40" i="21"/>
  <c r="I40" i="21"/>
  <c r="J40" i="21"/>
  <c r="K40" i="21"/>
  <c r="L40" i="21"/>
  <c r="M40" i="21"/>
  <c r="N40" i="21"/>
  <c r="D34" i="21"/>
  <c r="E34" i="21"/>
  <c r="F34" i="21"/>
  <c r="G34" i="21"/>
  <c r="H34" i="21"/>
  <c r="I34" i="21"/>
  <c r="J34" i="21"/>
  <c r="K34" i="21"/>
  <c r="L34" i="21"/>
  <c r="M34" i="21"/>
  <c r="N34" i="21"/>
  <c r="C34" i="21"/>
  <c r="O34" i="21" s="1"/>
  <c r="C26" i="21"/>
  <c r="D26" i="21"/>
  <c r="E26" i="21"/>
  <c r="F26" i="21"/>
  <c r="G26" i="21"/>
  <c r="H26" i="21"/>
  <c r="I26" i="21"/>
  <c r="J26" i="21"/>
  <c r="K26" i="21"/>
  <c r="L26" i="21"/>
  <c r="M26" i="21"/>
  <c r="N26" i="21"/>
  <c r="C27" i="21"/>
  <c r="D27" i="21"/>
  <c r="E27" i="21"/>
  <c r="F27" i="21"/>
  <c r="G27" i="21"/>
  <c r="H27" i="21"/>
  <c r="I27" i="21"/>
  <c r="J27" i="21"/>
  <c r="K27" i="21"/>
  <c r="L27" i="21"/>
  <c r="M27" i="21"/>
  <c r="N27" i="21"/>
  <c r="C28" i="21"/>
  <c r="D28" i="21"/>
  <c r="E28" i="21"/>
  <c r="F28" i="21"/>
  <c r="G28" i="21"/>
  <c r="H28" i="21"/>
  <c r="I28" i="21"/>
  <c r="J28" i="21"/>
  <c r="K28" i="21"/>
  <c r="L28" i="21"/>
  <c r="M28" i="21"/>
  <c r="N28" i="21"/>
  <c r="C29" i="21"/>
  <c r="D29" i="21"/>
  <c r="E29" i="21"/>
  <c r="F29" i="21"/>
  <c r="G29" i="21"/>
  <c r="H29" i="21"/>
  <c r="I29" i="21"/>
  <c r="J29" i="21"/>
  <c r="K29" i="21"/>
  <c r="L29" i="21"/>
  <c r="M29" i="21"/>
  <c r="N29" i="21"/>
  <c r="C30" i="21"/>
  <c r="D30" i="21"/>
  <c r="E30" i="21"/>
  <c r="F30" i="21"/>
  <c r="G30" i="21"/>
  <c r="H30" i="21"/>
  <c r="I30" i="21"/>
  <c r="J30" i="21"/>
  <c r="K30" i="21"/>
  <c r="L30" i="21"/>
  <c r="M30" i="21"/>
  <c r="N30" i="21"/>
  <c r="C31" i="21"/>
  <c r="D31" i="21"/>
  <c r="E31" i="21"/>
  <c r="F31" i="21"/>
  <c r="G31" i="21"/>
  <c r="H31" i="21"/>
  <c r="I31" i="21"/>
  <c r="J31" i="21"/>
  <c r="K31" i="21"/>
  <c r="L31" i="21"/>
  <c r="M31" i="21"/>
  <c r="N31" i="21"/>
  <c r="D25" i="21"/>
  <c r="E25" i="21"/>
  <c r="F25" i="21"/>
  <c r="G25" i="21"/>
  <c r="H25" i="21"/>
  <c r="I25" i="21"/>
  <c r="J25" i="21"/>
  <c r="K25" i="21"/>
  <c r="L25" i="21"/>
  <c r="M25" i="21"/>
  <c r="N25" i="21"/>
  <c r="C25" i="21"/>
  <c r="N20" i="21"/>
  <c r="L21" i="21"/>
  <c r="C22" i="21"/>
  <c r="D22" i="21"/>
  <c r="E22" i="21"/>
  <c r="F22" i="21"/>
  <c r="G22" i="21"/>
  <c r="H22" i="21"/>
  <c r="I22" i="21"/>
  <c r="J22" i="21"/>
  <c r="K22" i="21"/>
  <c r="M22" i="21"/>
  <c r="N22" i="21"/>
  <c r="C8" i="21"/>
  <c r="D8" i="21"/>
  <c r="E8" i="21"/>
  <c r="F8" i="21"/>
  <c r="G8" i="21"/>
  <c r="H8" i="21"/>
  <c r="I8" i="21"/>
  <c r="J8" i="21"/>
  <c r="K8" i="21"/>
  <c r="L8" i="21"/>
  <c r="M8" i="21"/>
  <c r="N8" i="21"/>
  <c r="C9" i="21"/>
  <c r="D9" i="21"/>
  <c r="E9" i="21"/>
  <c r="F9" i="21"/>
  <c r="I9" i="21"/>
  <c r="J9" i="21"/>
  <c r="L9" i="21"/>
  <c r="M9" i="21"/>
  <c r="C10" i="21"/>
  <c r="D10" i="21"/>
  <c r="E10" i="21"/>
  <c r="F10" i="21"/>
  <c r="G10" i="21"/>
  <c r="H10" i="21"/>
  <c r="I10" i="21"/>
  <c r="J10" i="21"/>
  <c r="K10" i="21"/>
  <c r="L10" i="21"/>
  <c r="M10" i="21"/>
  <c r="N10" i="21"/>
  <c r="C11" i="21"/>
  <c r="D11" i="21"/>
  <c r="E11" i="21"/>
  <c r="F11" i="21"/>
  <c r="G11" i="21"/>
  <c r="H11" i="21"/>
  <c r="I11" i="21"/>
  <c r="J11" i="21"/>
  <c r="K11" i="21"/>
  <c r="L11" i="21"/>
  <c r="M11" i="21"/>
  <c r="N11" i="21"/>
  <c r="C12" i="21"/>
  <c r="D12" i="21"/>
  <c r="E12" i="21"/>
  <c r="F12" i="21"/>
  <c r="G12" i="21"/>
  <c r="H12" i="21"/>
  <c r="I12" i="21"/>
  <c r="J12" i="21"/>
  <c r="K12" i="21"/>
  <c r="L12" i="21"/>
  <c r="M12" i="21"/>
  <c r="N12" i="21"/>
  <c r="C13" i="21"/>
  <c r="D13" i="21"/>
  <c r="E13" i="21"/>
  <c r="F13" i="21"/>
  <c r="G13" i="21"/>
  <c r="H13" i="21"/>
  <c r="I13" i="21"/>
  <c r="J13" i="21"/>
  <c r="K13" i="21"/>
  <c r="L13" i="21"/>
  <c r="M13" i="21"/>
  <c r="N13" i="21"/>
  <c r="D7" i="21"/>
  <c r="E7" i="21"/>
  <c r="F7" i="21"/>
  <c r="G7" i="21"/>
  <c r="H7" i="21"/>
  <c r="I7" i="21"/>
  <c r="J7" i="21"/>
  <c r="K7" i="21"/>
  <c r="L7" i="21"/>
  <c r="M7" i="21"/>
  <c r="N7" i="21"/>
  <c r="C7" i="21"/>
  <c r="BK42" i="23"/>
  <c r="BK43" i="23"/>
  <c r="BK44" i="23"/>
  <c r="BK45" i="23"/>
  <c r="BK46" i="23"/>
  <c r="BK47" i="23"/>
  <c r="BK48" i="23"/>
  <c r="BK20" i="23"/>
  <c r="BK21" i="23"/>
  <c r="BK22" i="23"/>
  <c r="BK23" i="23"/>
  <c r="BK24" i="23"/>
  <c r="BK25" i="23"/>
  <c r="BK26" i="23"/>
  <c r="N23" i="21"/>
  <c r="M23" i="21"/>
  <c r="L23" i="21"/>
  <c r="L24" i="21" s="1"/>
  <c r="K23" i="21"/>
  <c r="J23" i="21"/>
  <c r="I23" i="21"/>
  <c r="H23" i="21"/>
  <c r="G23" i="21"/>
  <c r="F23" i="21"/>
  <c r="E23" i="21"/>
  <c r="D23" i="21"/>
  <c r="C23" i="21"/>
  <c r="BJ42" i="23"/>
  <c r="BJ43" i="23"/>
  <c r="BJ44" i="23"/>
  <c r="BJ45" i="23"/>
  <c r="BJ46" i="23"/>
  <c r="BJ47" i="23"/>
  <c r="BJ48" i="23"/>
  <c r="BJ20" i="23"/>
  <c r="BJ21" i="23"/>
  <c r="BJ22" i="23"/>
  <c r="BJ23" i="23"/>
  <c r="BJ24" i="23"/>
  <c r="BJ25" i="23"/>
  <c r="BJ26" i="23"/>
  <c r="G82" i="11"/>
  <c r="H82" i="11"/>
  <c r="A4" i="24"/>
  <c r="C21" i="21"/>
  <c r="D21" i="21"/>
  <c r="E21" i="21"/>
  <c r="F21" i="21"/>
  <c r="G21" i="21"/>
  <c r="H21" i="21"/>
  <c r="I21" i="21"/>
  <c r="J21" i="21"/>
  <c r="K21" i="21"/>
  <c r="M21" i="21"/>
  <c r="N21" i="21"/>
  <c r="BI42" i="23"/>
  <c r="BI43" i="23"/>
  <c r="BI44" i="23"/>
  <c r="BI45" i="23"/>
  <c r="BI46" i="23"/>
  <c r="BI47" i="23"/>
  <c r="BI48" i="23"/>
  <c r="BI20" i="23"/>
  <c r="BI21" i="23"/>
  <c r="BI22" i="23"/>
  <c r="BI23" i="23"/>
  <c r="BI24" i="23"/>
  <c r="BI25" i="23"/>
  <c r="BI26" i="23"/>
  <c r="C20" i="21"/>
  <c r="D20" i="21"/>
  <c r="E20" i="21"/>
  <c r="F20" i="21"/>
  <c r="G20" i="21"/>
  <c r="H20" i="21"/>
  <c r="I20" i="21"/>
  <c r="J20" i="21"/>
  <c r="K20" i="21"/>
  <c r="L20" i="21"/>
  <c r="M20" i="21"/>
  <c r="C19" i="21"/>
  <c r="D19" i="21"/>
  <c r="E19" i="21"/>
  <c r="F19" i="21"/>
  <c r="G19" i="21"/>
  <c r="H19" i="21"/>
  <c r="I19" i="21"/>
  <c r="J19" i="21"/>
  <c r="K19" i="21"/>
  <c r="L19" i="21"/>
  <c r="M19" i="21"/>
  <c r="N19" i="21"/>
  <c r="C18" i="21"/>
  <c r="D18" i="21"/>
  <c r="E18" i="21"/>
  <c r="F18" i="21"/>
  <c r="G18" i="21"/>
  <c r="H18" i="21"/>
  <c r="I18" i="21"/>
  <c r="J18" i="21"/>
  <c r="K18" i="21"/>
  <c r="L18" i="21"/>
  <c r="M18" i="21"/>
  <c r="N18" i="21"/>
  <c r="C17" i="21"/>
  <c r="D17" i="21"/>
  <c r="E17" i="21"/>
  <c r="F17" i="21"/>
  <c r="G17" i="21"/>
  <c r="H17" i="21"/>
  <c r="I17" i="21"/>
  <c r="J17" i="21"/>
  <c r="K17" i="21"/>
  <c r="L17" i="21"/>
  <c r="M17" i="21"/>
  <c r="N17" i="21"/>
  <c r="C16" i="21"/>
  <c r="D16" i="21"/>
  <c r="E16" i="21"/>
  <c r="F16" i="21"/>
  <c r="G16" i="21"/>
  <c r="H16" i="21"/>
  <c r="I16" i="21"/>
  <c r="J16" i="21"/>
  <c r="K16" i="21"/>
  <c r="L16" i="21"/>
  <c r="M16" i="21"/>
  <c r="N16" i="21"/>
  <c r="BH42" i="23"/>
  <c r="BH43" i="23"/>
  <c r="BH44" i="23"/>
  <c r="BH45" i="23"/>
  <c r="BH46" i="23"/>
  <c r="BH47" i="23"/>
  <c r="BH48" i="23"/>
  <c r="BH20" i="23"/>
  <c r="BH21" i="23"/>
  <c r="BH22" i="23"/>
  <c r="BH23" i="23"/>
  <c r="BH24" i="23"/>
  <c r="BH25" i="23"/>
  <c r="BH26" i="23"/>
  <c r="BG20" i="23"/>
  <c r="BG21" i="23"/>
  <c r="BG22" i="23"/>
  <c r="BG23" i="23"/>
  <c r="BG24" i="23"/>
  <c r="BG25" i="23"/>
  <c r="BG26" i="23"/>
  <c r="BG42" i="23"/>
  <c r="BG43" i="23"/>
  <c r="BG44" i="23"/>
  <c r="BG45" i="23"/>
  <c r="BG46" i="23"/>
  <c r="BG47" i="23"/>
  <c r="BG48" i="23"/>
  <c r="BF42" i="23"/>
  <c r="BF43" i="23"/>
  <c r="BF44" i="23"/>
  <c r="BF45" i="23"/>
  <c r="BF46" i="23"/>
  <c r="BF47" i="23"/>
  <c r="BF48" i="23"/>
  <c r="BF20" i="23"/>
  <c r="BF21" i="23"/>
  <c r="BF22" i="23"/>
  <c r="BF23" i="23"/>
  <c r="BF24" i="23"/>
  <c r="BF25" i="23"/>
  <c r="BF26" i="23"/>
  <c r="N22" i="23"/>
  <c r="O22" i="23"/>
  <c r="P22" i="23"/>
  <c r="Q22" i="23"/>
  <c r="R22" i="23"/>
  <c r="S22" i="23"/>
  <c r="T22" i="23"/>
  <c r="U22" i="23"/>
  <c r="V22" i="23"/>
  <c r="W22" i="23"/>
  <c r="X22" i="23"/>
  <c r="Y22" i="23"/>
  <c r="N23" i="23"/>
  <c r="O23" i="23"/>
  <c r="P23" i="23"/>
  <c r="Q23" i="23"/>
  <c r="R23" i="23"/>
  <c r="S23" i="23"/>
  <c r="T23" i="23"/>
  <c r="U23" i="23"/>
  <c r="V23" i="23"/>
  <c r="W23" i="23"/>
  <c r="X23" i="23"/>
  <c r="Y23" i="23"/>
  <c r="N24" i="23"/>
  <c r="O24" i="23"/>
  <c r="P24" i="23"/>
  <c r="Q24" i="23"/>
  <c r="R24" i="23"/>
  <c r="S24" i="23"/>
  <c r="T24" i="23"/>
  <c r="U24" i="23"/>
  <c r="V24" i="23"/>
  <c r="W24" i="23"/>
  <c r="X24" i="23"/>
  <c r="Y24" i="23"/>
  <c r="N25" i="23"/>
  <c r="O25" i="23"/>
  <c r="P25" i="23"/>
  <c r="Q25" i="23"/>
  <c r="R25" i="23"/>
  <c r="S25" i="23"/>
  <c r="T25" i="23"/>
  <c r="U25" i="23"/>
  <c r="V25" i="23"/>
  <c r="W25" i="23"/>
  <c r="X25" i="23"/>
  <c r="Y25" i="23"/>
  <c r="N21" i="23"/>
  <c r="O21" i="23"/>
  <c r="P21" i="23"/>
  <c r="Q21" i="23"/>
  <c r="R21" i="23"/>
  <c r="S21" i="23"/>
  <c r="T21" i="23"/>
  <c r="U21" i="23"/>
  <c r="V21" i="23"/>
  <c r="W21" i="23"/>
  <c r="X21" i="23"/>
  <c r="Y21" i="23"/>
  <c r="N20" i="23"/>
  <c r="O20" i="23"/>
  <c r="P20" i="23"/>
  <c r="Q20" i="23"/>
  <c r="R20" i="23"/>
  <c r="S20" i="23"/>
  <c r="T20" i="23"/>
  <c r="U20" i="23"/>
  <c r="V20" i="23"/>
  <c r="W20" i="23"/>
  <c r="X20" i="23"/>
  <c r="Y20" i="23"/>
  <c r="N26" i="23"/>
  <c r="O26" i="23"/>
  <c r="P26" i="23"/>
  <c r="Q26" i="23"/>
  <c r="R26" i="23"/>
  <c r="S26" i="23"/>
  <c r="T26" i="23"/>
  <c r="U26" i="23"/>
  <c r="V26" i="23"/>
  <c r="W26" i="23"/>
  <c r="X26" i="23"/>
  <c r="Y26" i="23"/>
  <c r="O42" i="23"/>
  <c r="P42" i="23"/>
  <c r="Q42" i="23"/>
  <c r="R42" i="23"/>
  <c r="S42" i="23"/>
  <c r="T42" i="23"/>
  <c r="U42" i="23"/>
  <c r="V42" i="23"/>
  <c r="W42" i="23"/>
  <c r="X42" i="23"/>
  <c r="Y42" i="23"/>
  <c r="O43" i="23"/>
  <c r="P43" i="23"/>
  <c r="Q43" i="23"/>
  <c r="R43" i="23"/>
  <c r="S43" i="23"/>
  <c r="T43" i="23"/>
  <c r="U43" i="23"/>
  <c r="V43" i="23"/>
  <c r="W43" i="23"/>
  <c r="X43" i="23"/>
  <c r="Y43" i="23"/>
  <c r="O44" i="23"/>
  <c r="P44" i="23"/>
  <c r="Q44" i="23"/>
  <c r="R44" i="23"/>
  <c r="S44" i="23"/>
  <c r="T44" i="23"/>
  <c r="U44" i="23"/>
  <c r="V44" i="23"/>
  <c r="W44" i="23"/>
  <c r="X44" i="23"/>
  <c r="Y44" i="23"/>
  <c r="O45" i="23"/>
  <c r="P45" i="23"/>
  <c r="Q45" i="23"/>
  <c r="R45" i="23"/>
  <c r="S45" i="23"/>
  <c r="T45" i="23"/>
  <c r="U45" i="23"/>
  <c r="V45" i="23"/>
  <c r="W45" i="23"/>
  <c r="X45" i="23"/>
  <c r="Y45" i="23"/>
  <c r="O46" i="23"/>
  <c r="P46" i="23"/>
  <c r="Q46" i="23"/>
  <c r="R46" i="23"/>
  <c r="S46" i="23"/>
  <c r="T46" i="23"/>
  <c r="U46" i="23"/>
  <c r="V46" i="23"/>
  <c r="W46" i="23"/>
  <c r="X46" i="23"/>
  <c r="Y46" i="23"/>
  <c r="O47" i="23"/>
  <c r="P47" i="23"/>
  <c r="Q47" i="23"/>
  <c r="R47" i="23"/>
  <c r="S47" i="23"/>
  <c r="T47" i="23"/>
  <c r="U47" i="23"/>
  <c r="V47" i="23"/>
  <c r="W47" i="23"/>
  <c r="X47" i="23"/>
  <c r="Y47" i="23"/>
  <c r="O48" i="23"/>
  <c r="P48" i="23"/>
  <c r="Q48" i="23"/>
  <c r="R48" i="23"/>
  <c r="S48" i="23"/>
  <c r="T48" i="23"/>
  <c r="U48" i="23"/>
  <c r="V48" i="23"/>
  <c r="W48" i="23"/>
  <c r="X48" i="23"/>
  <c r="Y48" i="23"/>
  <c r="N43" i="23"/>
  <c r="N44" i="23"/>
  <c r="N45" i="23"/>
  <c r="N46" i="23"/>
  <c r="N47" i="23"/>
  <c r="N48" i="23"/>
  <c r="N42" i="23"/>
  <c r="AE20" i="23"/>
  <c r="Z20" i="23"/>
  <c r="BE45" i="23"/>
  <c r="BD45" i="23"/>
  <c r="BE42" i="23"/>
  <c r="BE43" i="23"/>
  <c r="BE44" i="23"/>
  <c r="BE46" i="23"/>
  <c r="BE47" i="23"/>
  <c r="BE48" i="23"/>
  <c r="BE20" i="23"/>
  <c r="BE21" i="23"/>
  <c r="BE22" i="23"/>
  <c r="BE23" i="23"/>
  <c r="BE24" i="23"/>
  <c r="BE25" i="23"/>
  <c r="BE26" i="23"/>
  <c r="Z42" i="23"/>
  <c r="AA42" i="23"/>
  <c r="AB42" i="23"/>
  <c r="AC42" i="23"/>
  <c r="AD42" i="23"/>
  <c r="AE42" i="23"/>
  <c r="AF42" i="23"/>
  <c r="AG42" i="23"/>
  <c r="AH42" i="23"/>
  <c r="AI42" i="23"/>
  <c r="AJ42" i="23"/>
  <c r="AK42" i="23"/>
  <c r="AL42" i="23"/>
  <c r="AM42" i="23"/>
  <c r="AN42" i="23"/>
  <c r="AO42" i="23"/>
  <c r="AP42" i="23"/>
  <c r="AQ42" i="23"/>
  <c r="AR42" i="23"/>
  <c r="AS42" i="23"/>
  <c r="AT42" i="23"/>
  <c r="AU42" i="23"/>
  <c r="AV42" i="23"/>
  <c r="AW42" i="23"/>
  <c r="AX42" i="23"/>
  <c r="AY42" i="23"/>
  <c r="AZ42" i="23"/>
  <c r="BA42" i="23"/>
  <c r="BB42" i="23"/>
  <c r="BC42" i="23"/>
  <c r="BD42" i="23"/>
  <c r="Z43" i="23"/>
  <c r="AA43" i="23"/>
  <c r="AB43" i="23"/>
  <c r="AC43" i="23"/>
  <c r="AD43" i="23"/>
  <c r="AE43" i="23"/>
  <c r="AF43" i="23"/>
  <c r="AG43" i="23"/>
  <c r="AH43" i="23"/>
  <c r="AI43" i="23"/>
  <c r="AJ43" i="23"/>
  <c r="AK43" i="23"/>
  <c r="AL43" i="23"/>
  <c r="AM43" i="23"/>
  <c r="AN43" i="23"/>
  <c r="AO43" i="23"/>
  <c r="AP43" i="23"/>
  <c r="AQ43" i="23"/>
  <c r="AR43" i="23"/>
  <c r="AS43" i="23"/>
  <c r="AT43" i="23"/>
  <c r="AU43" i="23"/>
  <c r="AV43" i="23"/>
  <c r="AW43" i="23"/>
  <c r="AX43" i="23"/>
  <c r="AY43" i="23"/>
  <c r="AZ43" i="23"/>
  <c r="BA43" i="23"/>
  <c r="BB43" i="23"/>
  <c r="BC43" i="23"/>
  <c r="BD43" i="23"/>
  <c r="Z44" i="23"/>
  <c r="AA44" i="23"/>
  <c r="AB44" i="23"/>
  <c r="AC44" i="23"/>
  <c r="AD44" i="23"/>
  <c r="AE44" i="23"/>
  <c r="AF44" i="23"/>
  <c r="AG44" i="23"/>
  <c r="AH44" i="23"/>
  <c r="AI44" i="23"/>
  <c r="AJ44" i="23"/>
  <c r="AK44" i="23"/>
  <c r="AL44" i="23"/>
  <c r="AM44" i="23"/>
  <c r="AN44" i="23"/>
  <c r="AO44" i="23"/>
  <c r="AP44" i="23"/>
  <c r="AQ44" i="23"/>
  <c r="AR44" i="23"/>
  <c r="AS44" i="23"/>
  <c r="AT44" i="23"/>
  <c r="AU44" i="23"/>
  <c r="AV44" i="23"/>
  <c r="AW44" i="23"/>
  <c r="AX44" i="23"/>
  <c r="AY44" i="23"/>
  <c r="AZ44" i="23"/>
  <c r="BA44" i="23"/>
  <c r="BB44" i="23"/>
  <c r="BC44" i="23"/>
  <c r="BD44" i="23"/>
  <c r="Z45" i="23"/>
  <c r="AA45" i="23"/>
  <c r="AB45" i="23"/>
  <c r="AC45" i="23"/>
  <c r="AD45" i="23"/>
  <c r="AE45" i="23"/>
  <c r="AF45" i="23"/>
  <c r="AG45" i="23"/>
  <c r="AH45" i="23"/>
  <c r="AI45" i="23"/>
  <c r="AJ45" i="23"/>
  <c r="AK45" i="23"/>
  <c r="AL45" i="23"/>
  <c r="AM45" i="23"/>
  <c r="AN45" i="23"/>
  <c r="AO45" i="23"/>
  <c r="AP45" i="23"/>
  <c r="AQ45" i="23"/>
  <c r="AR45" i="23"/>
  <c r="AS45" i="23"/>
  <c r="AT45" i="23"/>
  <c r="AU45" i="23"/>
  <c r="AV45" i="23"/>
  <c r="AW45" i="23"/>
  <c r="AX45" i="23"/>
  <c r="AY45" i="23"/>
  <c r="AZ45" i="23"/>
  <c r="BA45" i="23"/>
  <c r="BB45" i="23"/>
  <c r="BC45" i="23"/>
  <c r="Z46" i="23"/>
  <c r="AA46" i="23"/>
  <c r="AB46" i="23"/>
  <c r="AC46" i="23"/>
  <c r="AD46" i="23"/>
  <c r="AE46" i="23"/>
  <c r="AF46" i="23"/>
  <c r="AG46" i="23"/>
  <c r="AH46" i="23"/>
  <c r="AI46" i="23"/>
  <c r="AJ46" i="23"/>
  <c r="AK46" i="23"/>
  <c r="AL46" i="23"/>
  <c r="AM46" i="23"/>
  <c r="AN46" i="23"/>
  <c r="AO46" i="23"/>
  <c r="AP46" i="23"/>
  <c r="AQ46" i="23"/>
  <c r="AR46" i="23"/>
  <c r="AS46" i="23"/>
  <c r="AT46" i="23"/>
  <c r="AU46" i="23"/>
  <c r="AV46" i="23"/>
  <c r="AW46" i="23"/>
  <c r="AX46" i="23"/>
  <c r="AY46" i="23"/>
  <c r="AZ46" i="23"/>
  <c r="BA46" i="23"/>
  <c r="BB46" i="23"/>
  <c r="BC46" i="23"/>
  <c r="BD46" i="23"/>
  <c r="Z47" i="23"/>
  <c r="AA47" i="23"/>
  <c r="AB47" i="23"/>
  <c r="AC47" i="23"/>
  <c r="AD47" i="23"/>
  <c r="AE47" i="23"/>
  <c r="AF47" i="23"/>
  <c r="AG47" i="23"/>
  <c r="AH47" i="23"/>
  <c r="AI47" i="23"/>
  <c r="AJ47" i="23"/>
  <c r="AK47" i="23"/>
  <c r="AL47" i="23"/>
  <c r="AM47" i="23"/>
  <c r="AN47" i="23"/>
  <c r="AO47" i="23"/>
  <c r="AP47" i="23"/>
  <c r="AQ47" i="23"/>
  <c r="AR47" i="23"/>
  <c r="AS47" i="23"/>
  <c r="AT47" i="23"/>
  <c r="AU47" i="23"/>
  <c r="AV47" i="23"/>
  <c r="AW47" i="23"/>
  <c r="AX47" i="23"/>
  <c r="AY47" i="23"/>
  <c r="AZ47" i="23"/>
  <c r="BA47" i="23"/>
  <c r="BB47" i="23"/>
  <c r="BC47" i="23"/>
  <c r="BD47" i="23"/>
  <c r="Z48" i="23"/>
  <c r="AA48" i="23"/>
  <c r="AB48" i="23"/>
  <c r="AC48" i="23"/>
  <c r="AD48" i="23"/>
  <c r="AE48" i="23"/>
  <c r="AF48" i="23"/>
  <c r="AG48" i="23"/>
  <c r="AH48" i="23"/>
  <c r="AI48" i="23"/>
  <c r="AJ48" i="23"/>
  <c r="AK48" i="23"/>
  <c r="AL48" i="23"/>
  <c r="AM48" i="23"/>
  <c r="AN48" i="23"/>
  <c r="AO48" i="23"/>
  <c r="AP48" i="23"/>
  <c r="AQ48" i="23"/>
  <c r="AR48" i="23"/>
  <c r="AS48" i="23"/>
  <c r="AT48" i="23"/>
  <c r="AU48" i="23"/>
  <c r="AV48" i="23"/>
  <c r="AW48" i="23"/>
  <c r="AX48" i="23"/>
  <c r="AY48" i="23"/>
  <c r="AZ48" i="23"/>
  <c r="BA48" i="23"/>
  <c r="BB48" i="23"/>
  <c r="BC48" i="23"/>
  <c r="BD48" i="23"/>
  <c r="BD20" i="23"/>
  <c r="BD21" i="23"/>
  <c r="BD22" i="23"/>
  <c r="BD23" i="23"/>
  <c r="BD24" i="23"/>
  <c r="BD25" i="23"/>
  <c r="BD26" i="23"/>
  <c r="BC26" i="23"/>
  <c r="BC25" i="23"/>
  <c r="BC24" i="23"/>
  <c r="BC23" i="23"/>
  <c r="BC22" i="23"/>
  <c r="BC21" i="23"/>
  <c r="BC20" i="23"/>
  <c r="BB20" i="23"/>
  <c r="AA22" i="23"/>
  <c r="AB22" i="23"/>
  <c r="AC22" i="23"/>
  <c r="AD22" i="23"/>
  <c r="AE22" i="23"/>
  <c r="AF22" i="23"/>
  <c r="AG22" i="23"/>
  <c r="AH22" i="23"/>
  <c r="AI22" i="23"/>
  <c r="AJ22" i="23"/>
  <c r="AK22" i="23"/>
  <c r="AL22" i="23"/>
  <c r="AM22" i="23"/>
  <c r="AN22" i="23"/>
  <c r="AO22" i="23"/>
  <c r="AP22" i="23"/>
  <c r="AQ22" i="23"/>
  <c r="AR22" i="23"/>
  <c r="AS22" i="23"/>
  <c r="AT22" i="23"/>
  <c r="AU22" i="23"/>
  <c r="AV22" i="23"/>
  <c r="AW22" i="23"/>
  <c r="AX22" i="23"/>
  <c r="AY22" i="23"/>
  <c r="AZ22" i="23"/>
  <c r="BA22" i="23"/>
  <c r="BB22" i="23"/>
  <c r="Z22" i="23"/>
  <c r="AA26" i="23"/>
  <c r="AB26" i="23"/>
  <c r="AC26" i="23"/>
  <c r="AD26" i="23"/>
  <c r="AE26" i="23"/>
  <c r="AF26" i="23"/>
  <c r="AG26" i="23"/>
  <c r="AH26" i="23"/>
  <c r="AI26" i="23"/>
  <c r="AJ26" i="23"/>
  <c r="AK26" i="23"/>
  <c r="AL26" i="23"/>
  <c r="AM26" i="23"/>
  <c r="AN26" i="23"/>
  <c r="AO26" i="23"/>
  <c r="AP26" i="23"/>
  <c r="AQ26" i="23"/>
  <c r="AR26" i="23"/>
  <c r="AS26" i="23"/>
  <c r="AT26" i="23"/>
  <c r="AU26" i="23"/>
  <c r="AV26" i="23"/>
  <c r="AW26" i="23"/>
  <c r="AX26" i="23"/>
  <c r="AY26" i="23"/>
  <c r="AZ26" i="23"/>
  <c r="BA26" i="23"/>
  <c r="BB26" i="23"/>
  <c r="Z26" i="23"/>
  <c r="AA25" i="23"/>
  <c r="AB25" i="23"/>
  <c r="AC25" i="23"/>
  <c r="AD25" i="23"/>
  <c r="AE25" i="23"/>
  <c r="AF25" i="23"/>
  <c r="AG25" i="23"/>
  <c r="AH25" i="23"/>
  <c r="AI25" i="23"/>
  <c r="AJ25" i="23"/>
  <c r="AK25" i="23"/>
  <c r="AL25" i="23"/>
  <c r="AM25" i="23"/>
  <c r="AN25" i="23"/>
  <c r="AO25" i="23"/>
  <c r="AP25" i="23"/>
  <c r="AQ25" i="23"/>
  <c r="AR25" i="23"/>
  <c r="AS25" i="23"/>
  <c r="AT25" i="23"/>
  <c r="AU25" i="23"/>
  <c r="AV25" i="23"/>
  <c r="AW25" i="23"/>
  <c r="AX25" i="23"/>
  <c r="AY25" i="23"/>
  <c r="AZ25" i="23"/>
  <c r="BA25" i="23"/>
  <c r="BB25" i="23"/>
  <c r="Z25" i="23"/>
  <c r="AA24" i="23"/>
  <c r="AB24" i="23"/>
  <c r="AC24" i="23"/>
  <c r="AD24" i="23"/>
  <c r="AE24" i="23"/>
  <c r="AF24" i="23"/>
  <c r="AG24" i="23"/>
  <c r="AH24" i="23"/>
  <c r="AI24" i="23"/>
  <c r="AJ24" i="23"/>
  <c r="AK24" i="23"/>
  <c r="AL24" i="23"/>
  <c r="AM24" i="23"/>
  <c r="AN24" i="23"/>
  <c r="AO24" i="23"/>
  <c r="AP24" i="23"/>
  <c r="AQ24" i="23"/>
  <c r="AR24" i="23"/>
  <c r="AS24" i="23"/>
  <c r="AT24" i="23"/>
  <c r="AU24" i="23"/>
  <c r="AV24" i="23"/>
  <c r="AW24" i="23"/>
  <c r="AX24" i="23"/>
  <c r="AY24" i="23"/>
  <c r="AZ24" i="23"/>
  <c r="BA24" i="23"/>
  <c r="BB24" i="23"/>
  <c r="Z24" i="23"/>
  <c r="AA23" i="23"/>
  <c r="AB23" i="23"/>
  <c r="AC23" i="23"/>
  <c r="AD23" i="23"/>
  <c r="AE23" i="23"/>
  <c r="AF23" i="23"/>
  <c r="AG23" i="23"/>
  <c r="AH23" i="23"/>
  <c r="AI23" i="23"/>
  <c r="AJ23" i="23"/>
  <c r="AK23" i="23"/>
  <c r="AL23" i="23"/>
  <c r="AM23" i="23"/>
  <c r="AN23" i="23"/>
  <c r="AO23" i="23"/>
  <c r="AP23" i="23"/>
  <c r="AQ23" i="23"/>
  <c r="AR23" i="23"/>
  <c r="AS23" i="23"/>
  <c r="AT23" i="23"/>
  <c r="AU23" i="23"/>
  <c r="AV23" i="23"/>
  <c r="AW23" i="23"/>
  <c r="AX23" i="23"/>
  <c r="AY23" i="23"/>
  <c r="AZ23" i="23"/>
  <c r="BA23" i="23"/>
  <c r="BB23" i="23"/>
  <c r="Z23" i="23"/>
  <c r="AA21" i="23"/>
  <c r="AB21" i="23"/>
  <c r="AC21" i="23"/>
  <c r="AD21" i="23"/>
  <c r="AE21" i="23"/>
  <c r="AF21" i="23"/>
  <c r="AG21" i="23"/>
  <c r="AH21" i="23"/>
  <c r="AI21" i="23"/>
  <c r="AJ21" i="23"/>
  <c r="AK21" i="23"/>
  <c r="AL21" i="23"/>
  <c r="AM21" i="23"/>
  <c r="AN21" i="23"/>
  <c r="AO21" i="23"/>
  <c r="AP21" i="23"/>
  <c r="AQ21" i="23"/>
  <c r="AR21" i="23"/>
  <c r="AS21" i="23"/>
  <c r="AT21" i="23"/>
  <c r="AU21" i="23"/>
  <c r="AV21" i="23"/>
  <c r="AW21" i="23"/>
  <c r="AX21" i="23"/>
  <c r="AY21" i="23"/>
  <c r="AZ21" i="23"/>
  <c r="BA21" i="23"/>
  <c r="BB21" i="23"/>
  <c r="Z21" i="23"/>
  <c r="AA20" i="23"/>
  <c r="AB20" i="23"/>
  <c r="AC20" i="23"/>
  <c r="AD20" i="23"/>
  <c r="AF20" i="23"/>
  <c r="AG20" i="23"/>
  <c r="AH20" i="23"/>
  <c r="AI20" i="23"/>
  <c r="AJ20" i="23"/>
  <c r="AK20" i="23"/>
  <c r="AL20" i="23"/>
  <c r="AM20" i="23"/>
  <c r="AN20" i="23"/>
  <c r="AO20" i="23"/>
  <c r="AP20" i="23"/>
  <c r="AQ20" i="23"/>
  <c r="AR20" i="23"/>
  <c r="AS20" i="23"/>
  <c r="AT20" i="23"/>
  <c r="AU20" i="23"/>
  <c r="AV20" i="23"/>
  <c r="AW20" i="23"/>
  <c r="AX20" i="23"/>
  <c r="AY20" i="23"/>
  <c r="AZ20" i="23"/>
  <c r="BA20" i="23"/>
  <c r="A4" i="21"/>
  <c r="A4" i="18"/>
  <c r="G20" i="11"/>
  <c r="J18" i="11"/>
  <c r="H22" i="11"/>
  <c r="G22" i="11"/>
  <c r="H21" i="11"/>
  <c r="G21" i="11"/>
  <c r="H20" i="11"/>
  <c r="G6" i="11"/>
  <c r="G83" i="11"/>
  <c r="H83" i="11"/>
  <c r="H84" i="11"/>
  <c r="G84" i="11"/>
  <c r="E50" i="21"/>
  <c r="H231" i="37" l="1"/>
  <c r="G227" i="37"/>
  <c r="G228" i="37"/>
  <c r="T229" i="37"/>
  <c r="I231" i="37"/>
  <c r="V227" i="37"/>
  <c r="AM229" i="37"/>
  <c r="V230" i="37"/>
  <c r="V231" i="37"/>
  <c r="AM232" i="37"/>
  <c r="Q87" i="37"/>
  <c r="AF132" i="37"/>
  <c r="T227" i="37"/>
  <c r="Y227" i="37"/>
  <c r="AC227" i="37"/>
  <c r="T228" i="37"/>
  <c r="AC228" i="37"/>
  <c r="AJ230" i="37"/>
  <c r="Y230" i="37"/>
  <c r="AC230" i="37"/>
  <c r="AS232" i="37"/>
  <c r="I234" i="37"/>
  <c r="M234" i="37"/>
  <c r="I235" i="37"/>
  <c r="B133" i="11"/>
  <c r="J133" i="11"/>
  <c r="Q131" i="37"/>
  <c r="AF136" i="37"/>
  <c r="Q83" i="37"/>
  <c r="Q84" i="37"/>
  <c r="AF86" i="37"/>
  <c r="I227" i="37"/>
  <c r="M227" i="37"/>
  <c r="I228" i="37"/>
  <c r="Y229" i="37"/>
  <c r="F230" i="37"/>
  <c r="T231" i="37"/>
  <c r="I232" i="37"/>
  <c r="M232" i="37"/>
  <c r="AJ233" i="37"/>
  <c r="AS233" i="37"/>
  <c r="V233" i="37"/>
  <c r="AJ234" i="37"/>
  <c r="V234" i="37"/>
  <c r="AA234" i="37"/>
  <c r="AJ235" i="37"/>
  <c r="AS235" i="37"/>
  <c r="V235" i="37"/>
  <c r="AA229" i="37"/>
  <c r="AM231" i="37"/>
  <c r="V232" i="37"/>
  <c r="B131" i="11"/>
  <c r="J131" i="11"/>
  <c r="AJ227" i="37"/>
  <c r="AS227" i="37"/>
  <c r="J228" i="37"/>
  <c r="AJ228" i="37"/>
  <c r="V228" i="37"/>
  <c r="AA228" i="37"/>
  <c r="U229" i="37"/>
  <c r="AM230" i="37"/>
  <c r="AQ230" i="37"/>
  <c r="M231" i="37"/>
  <c r="T232" i="37"/>
  <c r="F233" i="37"/>
  <c r="F234" i="37"/>
  <c r="K234" i="37"/>
  <c r="F235" i="37"/>
  <c r="B132" i="11"/>
  <c r="J132" i="11"/>
  <c r="AK235" i="37"/>
  <c r="G230" i="37"/>
  <c r="X230" i="37"/>
  <c r="AR230" i="37"/>
  <c r="AI231" i="37"/>
  <c r="AI233" i="37"/>
  <c r="AR234" i="37"/>
  <c r="AK230" i="37"/>
  <c r="E231" i="37"/>
  <c r="Z232" i="37"/>
  <c r="U234" i="37"/>
  <c r="H232" i="37"/>
  <c r="P48" i="24"/>
  <c r="P49" i="1"/>
  <c r="P49" i="24"/>
  <c r="P48" i="1"/>
  <c r="B48" i="11"/>
  <c r="S48" i="11" s="1"/>
  <c r="B129" i="11" s="1"/>
  <c r="K24" i="11"/>
  <c r="P54" i="24"/>
  <c r="P51" i="11"/>
  <c r="V15" i="33"/>
  <c r="H9" i="21"/>
  <c r="K9" i="21"/>
  <c r="K45" i="21"/>
  <c r="L42" i="21"/>
  <c r="G48" i="21"/>
  <c r="V7" i="24"/>
  <c r="V8" i="24"/>
  <c r="V7" i="1"/>
  <c r="K48" i="21"/>
  <c r="K43" i="21"/>
  <c r="J49" i="21"/>
  <c r="I44" i="21"/>
  <c r="H43" i="21"/>
  <c r="H46" i="21"/>
  <c r="I43" i="21"/>
  <c r="L44" i="21"/>
  <c r="H44" i="21"/>
  <c r="AF27" i="37"/>
  <c r="Q191" i="37"/>
  <c r="S228" i="37"/>
  <c r="AE228" i="37" s="1"/>
  <c r="P201" i="37"/>
  <c r="D202" i="37"/>
  <c r="D237" i="37"/>
  <c r="AM227" i="37"/>
  <c r="E228" i="37"/>
  <c r="AQ229" i="37"/>
  <c r="F231" i="37"/>
  <c r="AD227" i="37"/>
  <c r="Z229" i="37"/>
  <c r="U232" i="37"/>
  <c r="U235" i="37"/>
  <c r="X227" i="37"/>
  <c r="X229" i="37"/>
  <c r="AI232" i="37"/>
  <c r="AR232" i="37"/>
  <c r="AI234" i="37"/>
  <c r="G235" i="37"/>
  <c r="K47" i="21"/>
  <c r="J48" i="21"/>
  <c r="AL228" i="37"/>
  <c r="H234" i="37"/>
  <c r="K44" i="21"/>
  <c r="AU27" i="37"/>
  <c r="S230" i="37"/>
  <c r="AE230" i="37" s="1"/>
  <c r="D231" i="37"/>
  <c r="P231" i="37" s="1"/>
  <c r="P219" i="37"/>
  <c r="H47" i="21"/>
  <c r="L47" i="21"/>
  <c r="E48" i="21"/>
  <c r="C43" i="21"/>
  <c r="Q138" i="37"/>
  <c r="C132" i="11"/>
  <c r="C134" i="11" s="1"/>
  <c r="O237" i="37"/>
  <c r="O238" i="37" s="1"/>
  <c r="AR229" i="37"/>
  <c r="AI230" i="37"/>
  <c r="X231" i="37"/>
  <c r="AR231" i="37"/>
  <c r="X232" i="37"/>
  <c r="X233" i="37"/>
  <c r="U230" i="37"/>
  <c r="AK232" i="37"/>
  <c r="AK234" i="37"/>
  <c r="M47" i="21"/>
  <c r="E49" i="21"/>
  <c r="E51" i="21" s="1"/>
  <c r="K49" i="21"/>
  <c r="K51" i="21" s="1"/>
  <c r="F46" i="21"/>
  <c r="P37" i="21"/>
  <c r="J43" i="21"/>
  <c r="C44" i="21"/>
  <c r="Q181" i="37"/>
  <c r="Q85" i="37"/>
  <c r="D227" i="37"/>
  <c r="P227" i="37" s="1"/>
  <c r="D228" i="37"/>
  <c r="P228" i="37" s="1"/>
  <c r="P192" i="37"/>
  <c r="D232" i="37"/>
  <c r="P232" i="37" s="1"/>
  <c r="K227" i="37"/>
  <c r="AM228" i="37"/>
  <c r="F232" i="37"/>
  <c r="D229" i="37"/>
  <c r="P229" i="37" s="1"/>
  <c r="P217" i="37"/>
  <c r="K46" i="21"/>
  <c r="N47" i="21"/>
  <c r="E47" i="21"/>
  <c r="E45" i="21"/>
  <c r="E46" i="21"/>
  <c r="D44" i="21"/>
  <c r="D45" i="21"/>
  <c r="D43" i="21"/>
  <c r="D49" i="21"/>
  <c r="F48" i="21"/>
  <c r="D48" i="21"/>
  <c r="L46" i="21"/>
  <c r="F44" i="21"/>
  <c r="G45" i="21"/>
  <c r="O13" i="21"/>
  <c r="O12" i="21"/>
  <c r="S131" i="11"/>
  <c r="AT211" i="37"/>
  <c r="AA131" i="11" s="1"/>
  <c r="AU186" i="37"/>
  <c r="AH232" i="37"/>
  <c r="AT232" i="37" s="1"/>
  <c r="AU182" i="37"/>
  <c r="AU136" i="37"/>
  <c r="AH230" i="37"/>
  <c r="AT230" i="37" s="1"/>
  <c r="S132" i="11"/>
  <c r="AT199" i="37"/>
  <c r="AA132" i="11" s="1"/>
  <c r="S133" i="11"/>
  <c r="AT223" i="37"/>
  <c r="AA133" i="11" s="1"/>
  <c r="S232" i="37"/>
  <c r="AE232" i="37" s="1"/>
  <c r="AE220" i="37"/>
  <c r="AF133" i="37"/>
  <c r="S231" i="37"/>
  <c r="AE231" i="37" s="1"/>
  <c r="S229" i="37"/>
  <c r="AE229" i="37" s="1"/>
  <c r="AE205" i="37"/>
  <c r="AB227" i="37"/>
  <c r="AB229" i="37"/>
  <c r="AB232" i="37"/>
  <c r="AS228" i="37"/>
  <c r="AS230" i="37"/>
  <c r="AF203" i="37"/>
  <c r="AF218" i="37"/>
  <c r="AF208" i="37"/>
  <c r="AF191" i="37"/>
  <c r="AD232" i="37"/>
  <c r="AF207" i="37"/>
  <c r="AF222" i="37"/>
  <c r="O229" i="37"/>
  <c r="O227" i="37"/>
  <c r="O232" i="37"/>
  <c r="AD235" i="37"/>
  <c r="AS229" i="37"/>
  <c r="AD229" i="37"/>
  <c r="AD230" i="37"/>
  <c r="AD231" i="37"/>
  <c r="O230" i="37"/>
  <c r="O228" i="37"/>
  <c r="O233" i="37"/>
  <c r="O231" i="37"/>
  <c r="Q29" i="37"/>
  <c r="N49" i="21"/>
  <c r="I46" i="21"/>
  <c r="M46" i="21"/>
  <c r="H48" i="21"/>
  <c r="E44" i="21"/>
  <c r="O16" i="21"/>
  <c r="O18" i="21"/>
  <c r="O19" i="21"/>
  <c r="F24" i="21"/>
  <c r="E43" i="21"/>
  <c r="F45" i="21"/>
  <c r="N44" i="21"/>
  <c r="J80" i="11"/>
  <c r="J96" i="11" s="1"/>
  <c r="AA96" i="11" s="1"/>
  <c r="B80" i="11"/>
  <c r="B96" i="11" s="1"/>
  <c r="S96" i="11" s="1"/>
  <c r="D46" i="21"/>
  <c r="N43" i="21"/>
  <c r="S18" i="11"/>
  <c r="AF141" i="37"/>
  <c r="AF213" i="37"/>
  <c r="AF93" i="37"/>
  <c r="AF32" i="37"/>
  <c r="E202" i="37"/>
  <c r="N202" i="37"/>
  <c r="AU218" i="37"/>
  <c r="Q201" i="37"/>
  <c r="AF194" i="37"/>
  <c r="AU196" i="37"/>
  <c r="AF216" i="37"/>
  <c r="AF220" i="37"/>
  <c r="AF225" i="37"/>
  <c r="AF198" i="37"/>
  <c r="AF221" i="37"/>
  <c r="AE146" i="11"/>
  <c r="AF197" i="37"/>
  <c r="AC147" i="11"/>
  <c r="AG146" i="11"/>
  <c r="N227" i="37"/>
  <c r="U227" i="37"/>
  <c r="AK233" i="37"/>
  <c r="AP233" i="37"/>
  <c r="AB133" i="11"/>
  <c r="H235" i="37"/>
  <c r="L228" i="37"/>
  <c r="G229" i="37"/>
  <c r="E230" i="37"/>
  <c r="AR233" i="37"/>
  <c r="U233" i="37"/>
  <c r="Z233" i="37"/>
  <c r="AD233" i="37"/>
  <c r="W231" i="37"/>
  <c r="AB132" i="11"/>
  <c r="AH229" i="37"/>
  <c r="AT229" i="37" s="1"/>
  <c r="AL230" i="37"/>
  <c r="AL231" i="37"/>
  <c r="O234" i="37"/>
  <c r="AS234" i="37"/>
  <c r="D235" i="37"/>
  <c r="P235" i="37" s="1"/>
  <c r="AI227" i="37"/>
  <c r="G231" i="37"/>
  <c r="G232" i="37"/>
  <c r="AF196" i="37"/>
  <c r="O235" i="37"/>
  <c r="AH228" i="37"/>
  <c r="AT228" i="37" s="1"/>
  <c r="AH231" i="37"/>
  <c r="AT231" i="37" s="1"/>
  <c r="E227" i="37"/>
  <c r="AK227" i="37"/>
  <c r="N229" i="37"/>
  <c r="N230" i="37"/>
  <c r="J231" i="37"/>
  <c r="N231" i="37"/>
  <c r="AK231" i="37"/>
  <c r="E232" i="37"/>
  <c r="J232" i="37"/>
  <c r="N232" i="37"/>
  <c r="E233" i="37"/>
  <c r="E234" i="37"/>
  <c r="N234" i="37"/>
  <c r="E235" i="37"/>
  <c r="H229" i="37"/>
  <c r="J227" i="37"/>
  <c r="AI228" i="37"/>
  <c r="AR228" i="37"/>
  <c r="U228" i="37"/>
  <c r="Z228" i="37"/>
  <c r="AD228" i="37"/>
  <c r="N233" i="37"/>
  <c r="AD234" i="37"/>
  <c r="AA230" i="37"/>
  <c r="AA231" i="37"/>
  <c r="H230" i="37"/>
  <c r="W230" i="37"/>
  <c r="AE145" i="11"/>
  <c r="AN227" i="37"/>
  <c r="AR227" i="37"/>
  <c r="AK228" i="37"/>
  <c r="X228" i="37"/>
  <c r="AK229" i="37"/>
  <c r="G233" i="37"/>
  <c r="G234" i="37"/>
  <c r="AP234" i="37"/>
  <c r="H228" i="37"/>
  <c r="W228" i="37"/>
  <c r="P146" i="11"/>
  <c r="G42" i="21"/>
  <c r="E15" i="21"/>
  <c r="G33" i="21"/>
  <c r="O29" i="21"/>
  <c r="J33" i="21"/>
  <c r="N83" i="11"/>
  <c r="O8" i="21"/>
  <c r="M33" i="21"/>
  <c r="I33" i="21"/>
  <c r="E33" i="21"/>
  <c r="I42" i="21"/>
  <c r="E42" i="21"/>
  <c r="P118" i="11"/>
  <c r="AE118" i="11"/>
  <c r="N48" i="21"/>
  <c r="N45" i="21"/>
  <c r="N46" i="21"/>
  <c r="H15" i="21"/>
  <c r="I50" i="21"/>
  <c r="L50" i="21"/>
  <c r="D50" i="21"/>
  <c r="F50" i="21"/>
  <c r="C49" i="21"/>
  <c r="N50" i="21"/>
  <c r="G46" i="21"/>
  <c r="P40" i="21"/>
  <c r="F43" i="21"/>
  <c r="D47" i="21"/>
  <c r="C46" i="21"/>
  <c r="C50" i="21"/>
  <c r="G9" i="21"/>
  <c r="C45" i="21"/>
  <c r="H50" i="21"/>
  <c r="P38" i="21"/>
  <c r="O38" i="21"/>
  <c r="O36" i="21"/>
  <c r="P36" i="21"/>
  <c r="C48" i="21"/>
  <c r="F47" i="21"/>
  <c r="C47" i="21"/>
  <c r="H49" i="21"/>
  <c r="N9" i="21"/>
  <c r="O20" i="21"/>
  <c r="I24" i="21"/>
  <c r="P6" i="11"/>
  <c r="F49" i="21"/>
  <c r="O30" i="21"/>
  <c r="D42" i="21"/>
  <c r="O23" i="21"/>
  <c r="O25" i="21"/>
  <c r="O31" i="21"/>
  <c r="H42" i="21"/>
  <c r="M15" i="21"/>
  <c r="F42" i="21"/>
  <c r="K24" i="21"/>
  <c r="G24" i="21"/>
  <c r="C24" i="21"/>
  <c r="O7" i="21"/>
  <c r="L33" i="21"/>
  <c r="H33" i="21"/>
  <c r="D33" i="21"/>
  <c r="O28" i="21"/>
  <c r="O27" i="21"/>
  <c r="O26" i="21"/>
  <c r="G51" i="21"/>
  <c r="N42" i="21"/>
  <c r="J42" i="21"/>
  <c r="G15" i="21"/>
  <c r="O14" i="21"/>
  <c r="K33" i="21"/>
  <c r="O32" i="21"/>
  <c r="K42" i="21"/>
  <c r="C42" i="21"/>
  <c r="P42" i="21" s="1"/>
  <c r="O17" i="21"/>
  <c r="O21" i="21"/>
  <c r="K15" i="21"/>
  <c r="C15" i="21"/>
  <c r="O11" i="21"/>
  <c r="O10" i="21"/>
  <c r="O9" i="21"/>
  <c r="N33" i="21"/>
  <c r="F33" i="21"/>
  <c r="O41" i="21"/>
  <c r="N15" i="21"/>
  <c r="J15" i="21"/>
  <c r="F15" i="21"/>
  <c r="N24" i="21"/>
  <c r="E24" i="21"/>
  <c r="P41" i="21"/>
  <c r="M42" i="21"/>
  <c r="O22" i="21"/>
  <c r="D15" i="21"/>
  <c r="O35" i="21"/>
  <c r="P34" i="21"/>
  <c r="C33" i="21"/>
  <c r="O39" i="21"/>
  <c r="P10" i="21"/>
  <c r="M24" i="21"/>
  <c r="H24" i="21"/>
  <c r="D24" i="21"/>
  <c r="P28" i="21"/>
  <c r="P26" i="21"/>
  <c r="V15" i="24"/>
  <c r="N6" i="11"/>
  <c r="AU180" i="37"/>
  <c r="AL227" i="37"/>
  <c r="AH227" i="37"/>
  <c r="AT227" i="37" s="1"/>
  <c r="AM233" i="37"/>
  <c r="AQ233" i="37"/>
  <c r="AH234" i="37"/>
  <c r="AT234" i="37" s="1"/>
  <c r="X234" i="37"/>
  <c r="W227" i="37"/>
  <c r="S227" i="37"/>
  <c r="AE227" i="37" s="1"/>
  <c r="N228" i="37"/>
  <c r="H227" i="37"/>
  <c r="AM234" i="37"/>
  <c r="AM235" i="37"/>
  <c r="W234" i="37"/>
  <c r="H202" i="37"/>
  <c r="AQ235" i="37"/>
  <c r="AL235" i="37"/>
  <c r="AL233" i="37"/>
  <c r="AL232" i="37"/>
  <c r="AU219" i="37"/>
  <c r="AU210" i="37"/>
  <c r="AQ234" i="37"/>
  <c r="AL234" i="37"/>
  <c r="AH235" i="37"/>
  <c r="AT235" i="37" s="1"/>
  <c r="AH233" i="37"/>
  <c r="AT233" i="37" s="1"/>
  <c r="AR235" i="37"/>
  <c r="W229" i="37"/>
  <c r="W232" i="37"/>
  <c r="AF219" i="37"/>
  <c r="AF215" i="37"/>
  <c r="W235" i="37"/>
  <c r="AF223" i="37"/>
  <c r="S233" i="37"/>
  <c r="AE233" i="37" s="1"/>
  <c r="S234" i="37"/>
  <c r="AE234" i="37" s="1"/>
  <c r="S235" i="37"/>
  <c r="AE235" i="37" s="1"/>
  <c r="W233" i="37"/>
  <c r="D233" i="37"/>
  <c r="P233" i="37" s="1"/>
  <c r="AF29" i="37"/>
  <c r="AF210" i="37"/>
  <c r="AF206" i="37"/>
  <c r="AD146" i="11"/>
  <c r="AL229" i="37"/>
  <c r="Q26" i="37"/>
  <c r="E147" i="11"/>
  <c r="D230" i="37"/>
  <c r="P230" i="37" s="1"/>
  <c r="H233" i="37"/>
  <c r="D234" i="37"/>
  <c r="P234" i="37" s="1"/>
  <c r="L234" i="37"/>
  <c r="P202" i="37"/>
  <c r="N235" i="37"/>
  <c r="AU29" i="37"/>
  <c r="Q28" i="37"/>
  <c r="AG145" i="11"/>
  <c r="AD145" i="11"/>
  <c r="M144" i="11"/>
  <c r="M50" i="21"/>
  <c r="N82" i="11"/>
  <c r="P56" i="36"/>
  <c r="M49" i="21"/>
  <c r="M48" i="21"/>
  <c r="M45" i="21"/>
  <c r="P12" i="21"/>
  <c r="P11" i="21"/>
  <c r="M43" i="21"/>
  <c r="P13" i="21"/>
  <c r="N21" i="11"/>
  <c r="O6" i="11"/>
  <c r="AA147" i="11"/>
  <c r="AB147" i="11"/>
  <c r="AB56" i="11"/>
  <c r="J121" i="11"/>
  <c r="AU203" i="37"/>
  <c r="AU215" i="37"/>
  <c r="AQ231" i="37"/>
  <c r="AU189" i="37"/>
  <c r="AQ227" i="37"/>
  <c r="AQ228" i="37"/>
  <c r="AQ232" i="37"/>
  <c r="AU178" i="37"/>
  <c r="AU206" i="37"/>
  <c r="AF204" i="37"/>
  <c r="AB233" i="37"/>
  <c r="AB228" i="37"/>
  <c r="AF181" i="37"/>
  <c r="AF137" i="37"/>
  <c r="AF166" i="37"/>
  <c r="AB235" i="37"/>
  <c r="AF185" i="37"/>
  <c r="AB230" i="37"/>
  <c r="AB231" i="37"/>
  <c r="AB234" i="37"/>
  <c r="Q133" i="37"/>
  <c r="Q185" i="37"/>
  <c r="Q134" i="37"/>
  <c r="Q222" i="37"/>
  <c r="Q183" i="37"/>
  <c r="Q89" i="37"/>
  <c r="Q203" i="37"/>
  <c r="Q217" i="37"/>
  <c r="Q221" i="37"/>
  <c r="Q192" i="37"/>
  <c r="Q206" i="37"/>
  <c r="Q216" i="37"/>
  <c r="Q219" i="37"/>
  <c r="M233" i="37"/>
  <c r="M229" i="37"/>
  <c r="M228" i="37"/>
  <c r="AF154" i="37"/>
  <c r="Q106" i="37"/>
  <c r="M202" i="37"/>
  <c r="M235" i="37"/>
  <c r="AU91" i="37"/>
  <c r="AU28" i="37"/>
  <c r="M146" i="11"/>
  <c r="N145" i="11"/>
  <c r="P8" i="21"/>
  <c r="L45" i="21"/>
  <c r="L15" i="21"/>
  <c r="L43" i="21"/>
  <c r="L48" i="21"/>
  <c r="P19" i="21"/>
  <c r="L49" i="21"/>
  <c r="P23" i="21"/>
  <c r="N52" i="11"/>
  <c r="P20" i="11"/>
  <c r="AD118" i="11"/>
  <c r="J147" i="11"/>
  <c r="P144" i="11"/>
  <c r="V121" i="11"/>
  <c r="AG118" i="11"/>
  <c r="AP228" i="37"/>
  <c r="AB131" i="11"/>
  <c r="AU137" i="37"/>
  <c r="AU194" i="37"/>
  <c r="AU198" i="37"/>
  <c r="AU216" i="37"/>
  <c r="AP227" i="37"/>
  <c r="AU222" i="37"/>
  <c r="AU133" i="37"/>
  <c r="AU191" i="37"/>
  <c r="AU217" i="37"/>
  <c r="AU207" i="37"/>
  <c r="AU197" i="37"/>
  <c r="AP232" i="37"/>
  <c r="AP229" i="37"/>
  <c r="AP230" i="37"/>
  <c r="AP231" i="37"/>
  <c r="AU166" i="37"/>
  <c r="AP235" i="37"/>
  <c r="AF83" i="37"/>
  <c r="AF184" i="37"/>
  <c r="AF87" i="37"/>
  <c r="AA233" i="37"/>
  <c r="AF193" i="37"/>
  <c r="AF134" i="37"/>
  <c r="AF180" i="37"/>
  <c r="AA232" i="37"/>
  <c r="AA227" i="37"/>
  <c r="AF211" i="37"/>
  <c r="AA235" i="37"/>
  <c r="AF70" i="37"/>
  <c r="Q58" i="37"/>
  <c r="Q195" i="37"/>
  <c r="Q194" i="37"/>
  <c r="L229" i="37"/>
  <c r="L230" i="37"/>
  <c r="L233" i="37"/>
  <c r="L202" i="37"/>
  <c r="Q179" i="37"/>
  <c r="Q186" i="37"/>
  <c r="Q220" i="37"/>
  <c r="Q225" i="37"/>
  <c r="L231" i="37"/>
  <c r="Q88" i="37"/>
  <c r="L232" i="37"/>
  <c r="L227" i="37"/>
  <c r="Q166" i="37"/>
  <c r="L235" i="37"/>
  <c r="M119" i="11"/>
  <c r="G88" i="11"/>
  <c r="I15" i="21"/>
  <c r="P71" i="18"/>
  <c r="H10" i="11"/>
  <c r="W147" i="11"/>
  <c r="P22" i="11"/>
  <c r="AD119" i="11"/>
  <c r="AG117" i="11"/>
  <c r="H88" i="11"/>
  <c r="AU195" i="37"/>
  <c r="AO234" i="37"/>
  <c r="AU183" i="37"/>
  <c r="AU179" i="37"/>
  <c r="AU132" i="37"/>
  <c r="AU221" i="37"/>
  <c r="AF182" i="37"/>
  <c r="AF135" i="37"/>
  <c r="AF131" i="37"/>
  <c r="AF179" i="37"/>
  <c r="AF106" i="37"/>
  <c r="AF186" i="37"/>
  <c r="Q137" i="37"/>
  <c r="Q135" i="37"/>
  <c r="Q205" i="37"/>
  <c r="Q218" i="37"/>
  <c r="Q210" i="37"/>
  <c r="Q196" i="37"/>
  <c r="Q209" i="37"/>
  <c r="Q215" i="37"/>
  <c r="AU187" i="37"/>
  <c r="AF187" i="37"/>
  <c r="K235" i="37"/>
  <c r="AU83" i="37"/>
  <c r="AU213" i="37"/>
  <c r="AU193" i="37"/>
  <c r="AO231" i="37"/>
  <c r="AO227" i="37"/>
  <c r="AU90" i="37"/>
  <c r="AU87" i="37"/>
  <c r="AU86" i="37"/>
  <c r="AU205" i="37"/>
  <c r="AU201" i="37"/>
  <c r="AU220" i="37"/>
  <c r="AU225" i="37"/>
  <c r="AO229" i="37"/>
  <c r="AU209" i="37"/>
  <c r="AU85" i="37"/>
  <c r="AO230" i="37"/>
  <c r="T134" i="11"/>
  <c r="AU84" i="37"/>
  <c r="AU204" i="37"/>
  <c r="AU208" i="37"/>
  <c r="AU192" i="37"/>
  <c r="AO228" i="37"/>
  <c r="AO232" i="37"/>
  <c r="AO233" i="37"/>
  <c r="AF85" i="37"/>
  <c r="AF195" i="37"/>
  <c r="AF217" i="37"/>
  <c r="Z231" i="37"/>
  <c r="Z234" i="37"/>
  <c r="AF46" i="37"/>
  <c r="AF89" i="37"/>
  <c r="AF90" i="37"/>
  <c r="AF192" i="37"/>
  <c r="AF201" i="37"/>
  <c r="AF205" i="37"/>
  <c r="AF209" i="37"/>
  <c r="Z227" i="37"/>
  <c r="Z230" i="37"/>
  <c r="K232" i="37"/>
  <c r="K231" i="37"/>
  <c r="K228" i="37"/>
  <c r="K230" i="37"/>
  <c r="Q213" i="37"/>
  <c r="Q204" i="37"/>
  <c r="Q207" i="37"/>
  <c r="Q198" i="37"/>
  <c r="Q208" i="37"/>
  <c r="Q223" i="37"/>
  <c r="Q193" i="37"/>
  <c r="Q197" i="37"/>
  <c r="K233" i="37"/>
  <c r="AN235" i="37"/>
  <c r="AU82" i="37"/>
  <c r="AO235" i="37"/>
  <c r="AU70" i="37"/>
  <c r="AU211" i="37"/>
  <c r="Z235" i="37"/>
  <c r="AF199" i="37"/>
  <c r="Q70" i="37"/>
  <c r="K202" i="37"/>
  <c r="Q91" i="37"/>
  <c r="Q46" i="37"/>
  <c r="Q211" i="37"/>
  <c r="AG144" i="11"/>
  <c r="V147" i="11"/>
  <c r="AE144" i="11"/>
  <c r="AU30" i="37"/>
  <c r="AD144" i="11"/>
  <c r="AF30" i="37"/>
  <c r="N146" i="11"/>
  <c r="K147" i="11"/>
  <c r="Q19" i="37"/>
  <c r="Q12" i="37"/>
  <c r="P32" i="21"/>
  <c r="O84" i="11"/>
  <c r="P21" i="21"/>
  <c r="J44" i="21"/>
  <c r="P7" i="21"/>
  <c r="P83" i="11"/>
  <c r="P61" i="36"/>
  <c r="P30" i="21"/>
  <c r="P27" i="21"/>
  <c r="J24" i="21"/>
  <c r="J50" i="21"/>
  <c r="P20" i="21"/>
  <c r="P25" i="21"/>
  <c r="J47" i="21"/>
  <c r="P31" i="21"/>
  <c r="P29" i="21"/>
  <c r="J45" i="21"/>
  <c r="P16" i="21"/>
  <c r="P17" i="21"/>
  <c r="P18" i="21"/>
  <c r="P22" i="21"/>
  <c r="J46" i="21"/>
  <c r="P77" i="18"/>
  <c r="P14" i="18"/>
  <c r="O52" i="11"/>
  <c r="P39" i="24"/>
  <c r="V23" i="24"/>
  <c r="K121" i="11"/>
  <c r="P116" i="11"/>
  <c r="P117" i="11"/>
  <c r="M116" i="11"/>
  <c r="N116" i="11"/>
  <c r="G56" i="11"/>
  <c r="G24" i="11"/>
  <c r="P84" i="11"/>
  <c r="N84" i="11"/>
  <c r="J56" i="11"/>
  <c r="O51" i="11"/>
  <c r="O22" i="11"/>
  <c r="AA121" i="11"/>
  <c r="AU185" i="37"/>
  <c r="AN233" i="37"/>
  <c r="AU184" i="37"/>
  <c r="AU58" i="37"/>
  <c r="AU88" i="37"/>
  <c r="AU89" i="37"/>
  <c r="AU135" i="37"/>
  <c r="AN229" i="37"/>
  <c r="AN232" i="37"/>
  <c r="AU181" i="37"/>
  <c r="AN230" i="37"/>
  <c r="AN228" i="37"/>
  <c r="AU118" i="37"/>
  <c r="AU93" i="37"/>
  <c r="AU138" i="37"/>
  <c r="AU134" i="37"/>
  <c r="AU131" i="37"/>
  <c r="AN234" i="37"/>
  <c r="AN231" i="37"/>
  <c r="AF189" i="37"/>
  <c r="AF183" i="37"/>
  <c r="AF118" i="37"/>
  <c r="AF138" i="37"/>
  <c r="Y228" i="37"/>
  <c r="AF178" i="37"/>
  <c r="AF84" i="37"/>
  <c r="AF91" i="37"/>
  <c r="AF88" i="37"/>
  <c r="Y232" i="37"/>
  <c r="Q189" i="37"/>
  <c r="J229" i="37"/>
  <c r="J233" i="37"/>
  <c r="Q184" i="37"/>
  <c r="Q130" i="37"/>
  <c r="Q226" i="37" s="1"/>
  <c r="Q141" i="37"/>
  <c r="Q136" i="37"/>
  <c r="Q132" i="37"/>
  <c r="J235" i="37"/>
  <c r="Q180" i="37"/>
  <c r="Q182" i="37"/>
  <c r="Q86" i="37"/>
  <c r="Q93" i="37"/>
  <c r="Q90" i="37"/>
  <c r="Q199" i="37"/>
  <c r="J234" i="37"/>
  <c r="J230" i="37"/>
  <c r="AU154" i="37"/>
  <c r="Q154" i="37"/>
  <c r="Q187" i="37"/>
  <c r="J202" i="37"/>
  <c r="AU223" i="37"/>
  <c r="AU139" i="37"/>
  <c r="AU199" i="37"/>
  <c r="AU106" i="37"/>
  <c r="AF139" i="37"/>
  <c r="Y235" i="37"/>
  <c r="Q118" i="37"/>
  <c r="AF82" i="37"/>
  <c r="AU46" i="37"/>
  <c r="AF28" i="37"/>
  <c r="AF26" i="37"/>
  <c r="AF12" i="37"/>
  <c r="Q32" i="37"/>
  <c r="Q27" i="37"/>
  <c r="P145" i="11"/>
  <c r="F147" i="11"/>
  <c r="M145" i="11"/>
  <c r="Q30" i="37"/>
  <c r="N144" i="11"/>
  <c r="L147" i="11"/>
  <c r="O86" i="11"/>
  <c r="O82" i="11"/>
  <c r="P14" i="21"/>
  <c r="O83" i="11"/>
  <c r="N86" i="11"/>
  <c r="P86" i="11"/>
  <c r="P82" i="11"/>
  <c r="P55" i="36"/>
  <c r="I45" i="21"/>
  <c r="I49" i="21"/>
  <c r="I48" i="21"/>
  <c r="AE119" i="11"/>
  <c r="AG119" i="11"/>
  <c r="AD117" i="11"/>
  <c r="M118" i="11"/>
  <c r="N119" i="11"/>
  <c r="N117" i="11"/>
  <c r="N118" i="11"/>
  <c r="L121" i="11"/>
  <c r="N51" i="11"/>
  <c r="H56" i="11"/>
  <c r="P52" i="11"/>
  <c r="N22" i="11"/>
  <c r="O21" i="11"/>
  <c r="H24" i="11"/>
  <c r="N20" i="11"/>
  <c r="O20" i="11"/>
  <c r="P40" i="24"/>
  <c r="P39" i="1"/>
  <c r="O8" i="11"/>
  <c r="O7" i="11"/>
  <c r="L56" i="11"/>
  <c r="AB121" i="11"/>
  <c r="AE117" i="11"/>
  <c r="M117" i="11"/>
  <c r="W121" i="11"/>
  <c r="P54" i="18"/>
  <c r="Q139" i="37"/>
  <c r="X235" i="37"/>
  <c r="I202" i="37"/>
  <c r="AF19" i="37"/>
  <c r="J142" i="11"/>
  <c r="AA142" i="11" s="1"/>
  <c r="AA129" i="11"/>
  <c r="O50" i="11"/>
  <c r="P50" i="11"/>
  <c r="M56" i="11" l="1"/>
  <c r="S129" i="11"/>
  <c r="B142" i="11"/>
  <c r="S142" i="11" s="1"/>
  <c r="P21" i="11"/>
  <c r="K56" i="11"/>
  <c r="O43" i="21"/>
  <c r="O44" i="21"/>
  <c r="U39" i="1"/>
  <c r="R40" i="1"/>
  <c r="S40" i="1" s="1"/>
  <c r="P46" i="1"/>
  <c r="H45" i="21"/>
  <c r="P45" i="21" s="1"/>
  <c r="V23" i="33"/>
  <c r="P237" i="37"/>
  <c r="D238" i="37"/>
  <c r="P238" i="37" s="1"/>
  <c r="R56" i="33"/>
  <c r="S56" i="33" s="1"/>
  <c r="U55" i="33"/>
  <c r="V7" i="33"/>
  <c r="V39" i="33"/>
  <c r="O45" i="21"/>
  <c r="D51" i="21"/>
  <c r="O48" i="21"/>
  <c r="AF227" i="37"/>
  <c r="AF237" i="37"/>
  <c r="N51" i="21"/>
  <c r="O46" i="21"/>
  <c r="P44" i="21"/>
  <c r="AU226" i="37"/>
  <c r="AF232" i="37"/>
  <c r="Q237" i="37"/>
  <c r="AF230" i="37"/>
  <c r="AF234" i="37"/>
  <c r="AF202" i="37"/>
  <c r="AF233" i="37"/>
  <c r="Q232" i="37"/>
  <c r="AD147" i="11"/>
  <c r="AG147" i="11"/>
  <c r="AU231" i="37"/>
  <c r="AU230" i="37"/>
  <c r="Q230" i="37"/>
  <c r="AF228" i="37"/>
  <c r="AE147" i="11"/>
  <c r="O42" i="21"/>
  <c r="O50" i="21"/>
  <c r="O33" i="21"/>
  <c r="P46" i="21"/>
  <c r="H51" i="21"/>
  <c r="O24" i="21"/>
  <c r="O47" i="21"/>
  <c r="P47" i="21"/>
  <c r="P9" i="21"/>
  <c r="L51" i="21"/>
  <c r="C51" i="21"/>
  <c r="F51" i="21"/>
  <c r="P33" i="21"/>
  <c r="O49" i="21"/>
  <c r="P24" i="21"/>
  <c r="O15" i="21"/>
  <c r="M51" i="21"/>
  <c r="P48" i="21"/>
  <c r="T39" i="24"/>
  <c r="P15" i="21"/>
  <c r="U39" i="24"/>
  <c r="V24" i="24"/>
  <c r="V16" i="24"/>
  <c r="AU228" i="37"/>
  <c r="AU234" i="37"/>
  <c r="AF231" i="37"/>
  <c r="Q228" i="37"/>
  <c r="Q227" i="37"/>
  <c r="P43" i="21"/>
  <c r="P88" i="11"/>
  <c r="V15" i="1"/>
  <c r="T39" i="1"/>
  <c r="V23" i="1"/>
  <c r="N121" i="11"/>
  <c r="AU232" i="37"/>
  <c r="AU227" i="37"/>
  <c r="AF229" i="37"/>
  <c r="Q231" i="37"/>
  <c r="Q202" i="37"/>
  <c r="AF235" i="37"/>
  <c r="AF33" i="37"/>
  <c r="P62" i="36"/>
  <c r="O10" i="11"/>
  <c r="AU233" i="37"/>
  <c r="AU190" i="37"/>
  <c r="Q233" i="37"/>
  <c r="P131" i="11"/>
  <c r="P24" i="11"/>
  <c r="AU229" i="37"/>
  <c r="AU237" i="37"/>
  <c r="S134" i="11"/>
  <c r="AF214" i="37"/>
  <c r="Q234" i="37"/>
  <c r="Q229" i="37"/>
  <c r="Q235" i="37"/>
  <c r="AU214" i="37"/>
  <c r="AU202" i="37"/>
  <c r="Q214" i="37"/>
  <c r="P50" i="21"/>
  <c r="J51" i="21"/>
  <c r="O24" i="11"/>
  <c r="P10" i="11"/>
  <c r="N88" i="11"/>
  <c r="N24" i="11"/>
  <c r="N10" i="11"/>
  <c r="AA134" i="11"/>
  <c r="AB134" i="11"/>
  <c r="AF226" i="37"/>
  <c r="J134" i="11"/>
  <c r="K134" i="11"/>
  <c r="B134" i="11"/>
  <c r="AF190" i="37"/>
  <c r="Q190" i="37"/>
  <c r="AU235" i="37"/>
  <c r="M147" i="11"/>
  <c r="P147" i="11"/>
  <c r="N147" i="11"/>
  <c r="P49" i="21"/>
  <c r="I51" i="21"/>
  <c r="M121" i="11"/>
  <c r="P121" i="11"/>
  <c r="P78" i="18"/>
  <c r="N56" i="11"/>
  <c r="N131" i="11"/>
  <c r="R57" i="33"/>
  <c r="S57" i="33" s="1"/>
  <c r="U57" i="33"/>
  <c r="U40" i="24"/>
  <c r="T40" i="24"/>
  <c r="R40" i="24"/>
  <c r="S40" i="24" s="1"/>
  <c r="AU142" i="37"/>
  <c r="AF142" i="37"/>
  <c r="Q142" i="37"/>
  <c r="V133" i="11"/>
  <c r="W133" i="11"/>
  <c r="AD133" i="11"/>
  <c r="AG133" i="11"/>
  <c r="AE133" i="11"/>
  <c r="AU94" i="37"/>
  <c r="W132" i="11"/>
  <c r="V132" i="11"/>
  <c r="AE132" i="11"/>
  <c r="AD132" i="11"/>
  <c r="AG132" i="11"/>
  <c r="AF94" i="37"/>
  <c r="N133" i="11"/>
  <c r="M133" i="11"/>
  <c r="P133" i="11"/>
  <c r="E133" i="11"/>
  <c r="F133" i="11"/>
  <c r="M132" i="11"/>
  <c r="N132" i="11"/>
  <c r="P132" i="11"/>
  <c r="Q94" i="37"/>
  <c r="F132" i="11"/>
  <c r="E132" i="11"/>
  <c r="V131" i="11"/>
  <c r="W131" i="11"/>
  <c r="U134" i="11"/>
  <c r="AD131" i="11"/>
  <c r="AE131" i="11"/>
  <c r="AC134" i="11"/>
  <c r="AG131" i="11"/>
  <c r="L134" i="11"/>
  <c r="M131" i="11"/>
  <c r="E131" i="11"/>
  <c r="D134" i="11"/>
  <c r="F131" i="11"/>
  <c r="Q33" i="37"/>
  <c r="O56" i="11" l="1"/>
  <c r="P56" i="11"/>
  <c r="O51" i="21"/>
  <c r="AF238" i="37"/>
  <c r="Q238" i="37"/>
  <c r="AU238" i="37"/>
  <c r="P51" i="21"/>
  <c r="W134" i="11"/>
  <c r="V134" i="11"/>
  <c r="AG134" i="11"/>
  <c r="AD134" i="11"/>
  <c r="AE134" i="11"/>
  <c r="N134" i="11"/>
  <c r="M134" i="11"/>
  <c r="P134" i="11"/>
  <c r="E134" i="11"/>
  <c r="F134" i="11"/>
  <c r="AE116" i="11"/>
  <c r="AC121" i="11" l="1"/>
  <c r="AD116" i="11"/>
  <c r="AG116" i="11"/>
  <c r="AG121" i="11" l="1"/>
  <c r="AD121" i="11"/>
  <c r="AE121" i="11"/>
  <c r="AS38" i="1"/>
  <c r="AS14" i="33" l="1"/>
  <c r="AS22" i="33" l="1"/>
  <c r="AS69" i="33" l="1"/>
  <c r="J26" i="45" s="1"/>
  <c r="AS30" i="33"/>
  <c r="AS58" i="33"/>
  <c r="AS71" i="33" l="1"/>
  <c r="AS38" i="33"/>
  <c r="AS60" i="33"/>
  <c r="AS62" i="33" l="1"/>
  <c r="AS73" i="33"/>
  <c r="AB69" i="33" l="1"/>
  <c r="X47" i="45" s="1"/>
  <c r="AB71" i="33" l="1"/>
  <c r="AB53" i="24" l="1"/>
  <c r="X54" i="45" s="1"/>
  <c r="AB55" i="24" l="1"/>
  <c r="AB44" i="24" l="1"/>
  <c r="AB46" i="24" l="1"/>
  <c r="AB57" i="24"/>
  <c r="AS14" i="24"/>
  <c r="AS22" i="24" l="1"/>
  <c r="AS53" i="24" l="1"/>
  <c r="J27" i="45" s="1"/>
  <c r="AS30" i="24"/>
  <c r="AS55" i="24" l="1"/>
  <c r="AS38" i="24" l="1"/>
  <c r="AS44" i="24"/>
  <c r="AS57" i="24" l="1"/>
  <c r="AS46" i="24"/>
  <c r="AB14" i="1"/>
  <c r="AB22" i="1" l="1"/>
  <c r="AB53" i="1" l="1"/>
  <c r="X55" i="45" s="1"/>
  <c r="AB30" i="1"/>
  <c r="AB55" i="1" l="1"/>
  <c r="AB38" i="1" l="1"/>
  <c r="AB44" i="1"/>
  <c r="AB46" i="1" s="1"/>
  <c r="AB57" i="1" l="1"/>
  <c r="AS14" i="1" l="1"/>
  <c r="AS22" i="1" l="1"/>
  <c r="AS46" i="1" l="1"/>
  <c r="AS30" i="1"/>
  <c r="AS57" i="1"/>
  <c r="AS55" i="1" l="1"/>
  <c r="AB14" i="40"/>
  <c r="AB22" i="40" l="1"/>
  <c r="AB30" i="40" l="1"/>
  <c r="AB69" i="40"/>
  <c r="X48" i="45" s="1"/>
  <c r="AB71" i="40" l="1"/>
  <c r="AB38" i="40"/>
  <c r="AB46" i="40" l="1"/>
  <c r="AB60" i="40"/>
  <c r="AB62" i="40" l="1"/>
  <c r="AB73" i="40"/>
  <c r="AS69" i="40" l="1"/>
  <c r="AS71" i="40" l="1"/>
  <c r="J29" i="45"/>
  <c r="AS60" i="40"/>
  <c r="AS73" i="40" l="1"/>
  <c r="AT14" i="33"/>
  <c r="AT22" i="33" l="1"/>
  <c r="AT38" i="33" l="1"/>
  <c r="AT69" i="33" l="1"/>
  <c r="AT30" i="33"/>
  <c r="AT58" i="33"/>
  <c r="AT60" i="33"/>
  <c r="AT62" i="33" l="1"/>
  <c r="AT73" i="33"/>
  <c r="AT71" i="33"/>
  <c r="AC69" i="33" l="1"/>
  <c r="AC71" i="33"/>
  <c r="AC53" i="24" l="1"/>
  <c r="AC44" i="24"/>
  <c r="AC55" i="24" l="1"/>
  <c r="AC46" i="24"/>
  <c r="AC57" i="24"/>
  <c r="AT14" i="24" l="1"/>
  <c r="AT22" i="24" l="1"/>
  <c r="AT53" i="24" l="1"/>
  <c r="AT30" i="24"/>
  <c r="AT55" i="24" l="1"/>
  <c r="AT38" i="24" l="1"/>
  <c r="AT44" i="24"/>
  <c r="AT57" i="24" l="1"/>
  <c r="AT46" i="24"/>
  <c r="AT14" i="1" l="1"/>
  <c r="AT22" i="1" l="1"/>
  <c r="AT38" i="1" l="1"/>
  <c r="AT53" i="1" l="1"/>
  <c r="AT44" i="1"/>
  <c r="AT30" i="1"/>
  <c r="AT57" i="1" l="1"/>
  <c r="AT55" i="1"/>
  <c r="AT46" i="1"/>
  <c r="AT69" i="40" l="1"/>
  <c r="AT71" i="40" l="1"/>
  <c r="AT60" i="40"/>
  <c r="AT73" i="40" l="1"/>
  <c r="AC22" i="40"/>
  <c r="AC30" i="40" l="1"/>
  <c r="AC38" i="40" l="1"/>
  <c r="AC46" i="40" l="1"/>
  <c r="AC69" i="40" l="1"/>
  <c r="AC60" i="40"/>
  <c r="AC71" i="40" l="1"/>
  <c r="AC62" i="40"/>
  <c r="AC73" i="40"/>
  <c r="AD71" i="33" l="1"/>
  <c r="AD69" i="33"/>
  <c r="AD53" i="24" l="1"/>
  <c r="AD44" i="24"/>
  <c r="AD46" i="24" l="1"/>
  <c r="AD57" i="24"/>
  <c r="AD55" i="24"/>
  <c r="AD14" i="40" l="1"/>
  <c r="AD22" i="40" l="1"/>
  <c r="AD46" i="40" l="1"/>
  <c r="AD30" i="40" l="1"/>
  <c r="AD69" i="40"/>
  <c r="AD71" i="40" l="1"/>
  <c r="AD38" i="40"/>
  <c r="AD60" i="40"/>
  <c r="AD73" i="40" l="1"/>
  <c r="AD62" i="40"/>
  <c r="AU14" i="33" l="1"/>
  <c r="AU22" i="33" l="1"/>
  <c r="AU58" i="33" l="1"/>
  <c r="AU69" i="33"/>
  <c r="AU30" i="33"/>
  <c r="AU71" i="33" l="1"/>
  <c r="AU38" i="33"/>
  <c r="AU60" i="33"/>
  <c r="AU62" i="33" l="1"/>
  <c r="AU73" i="33"/>
  <c r="AU14" i="24" l="1"/>
  <c r="AU30" i="24" l="1"/>
  <c r="AU38" i="24" l="1"/>
  <c r="AU53" i="24" l="1"/>
  <c r="AU44" i="24"/>
  <c r="AU22" i="24"/>
  <c r="AU57" i="24" l="1"/>
  <c r="AU46" i="24"/>
  <c r="AU55" i="24"/>
  <c r="AU14" i="1" l="1"/>
  <c r="AU38" i="1" l="1"/>
  <c r="AU30" i="1" l="1"/>
  <c r="AU53" i="1" l="1"/>
  <c r="AU44" i="1"/>
  <c r="AU22" i="1"/>
  <c r="AU55" i="1" l="1"/>
  <c r="AU46" i="1"/>
  <c r="AU57" i="1"/>
  <c r="AU60" i="40" l="1"/>
  <c r="AU69" i="40"/>
  <c r="AU71" i="40" l="1"/>
  <c r="AU73" i="40"/>
  <c r="Y50" i="11"/>
  <c r="W50" i="11"/>
  <c r="V50" i="11"/>
  <c r="X50" i="11"/>
  <c r="X51" i="11" l="1"/>
  <c r="V51" i="11"/>
  <c r="Y51" i="11"/>
  <c r="W51" i="11"/>
  <c r="AE71" i="33" l="1"/>
  <c r="AE69" i="33"/>
  <c r="Y47" i="45" s="1"/>
  <c r="Y52" i="11" l="1"/>
  <c r="X52" i="11"/>
  <c r="V52" i="11"/>
  <c r="W52" i="11"/>
  <c r="AV14" i="33" l="1"/>
  <c r="V10" i="43" l="1"/>
  <c r="W10" i="43"/>
  <c r="X10" i="43"/>
  <c r="Y10" i="43"/>
  <c r="AV22" i="33" l="1"/>
  <c r="W24" i="43" l="1"/>
  <c r="X24" i="43"/>
  <c r="V24" i="43"/>
  <c r="Y24" i="43"/>
  <c r="AV58" i="33" l="1"/>
  <c r="AV69" i="33"/>
  <c r="AV30" i="33"/>
  <c r="X38" i="43"/>
  <c r="X52" i="43" s="1"/>
  <c r="K26" i="45" l="1"/>
  <c r="BG69" i="33"/>
  <c r="AV71" i="33"/>
  <c r="Y38" i="43"/>
  <c r="V38" i="43"/>
  <c r="U52" i="43"/>
  <c r="W38" i="43"/>
  <c r="Y52" i="43" l="1"/>
  <c r="W52" i="43"/>
  <c r="V52" i="43"/>
  <c r="AV38" i="33" l="1"/>
  <c r="AV60" i="33"/>
  <c r="AV62" i="33" l="1"/>
  <c r="AV73" i="33"/>
  <c r="Y20" i="11" l="1"/>
  <c r="X20" i="11" l="1"/>
  <c r="W20" i="11"/>
  <c r="V20" i="11"/>
  <c r="W21" i="11" l="1"/>
  <c r="V21" i="11"/>
  <c r="X21" i="11"/>
  <c r="Y21" i="11"/>
  <c r="Y23" i="11" l="1"/>
  <c r="W23" i="11"/>
  <c r="X23" i="11" l="1"/>
  <c r="V23" i="11"/>
  <c r="AE53" i="24" l="1"/>
  <c r="Y54" i="45" s="1"/>
  <c r="AE44" i="24"/>
  <c r="AE55" i="24"/>
  <c r="AE57" i="24" l="1"/>
  <c r="AE46" i="24"/>
  <c r="X22" i="11"/>
  <c r="W22" i="11"/>
  <c r="U24" i="11"/>
  <c r="Y22" i="11"/>
  <c r="V22" i="11"/>
  <c r="X24" i="11" l="1"/>
  <c r="W24" i="11"/>
  <c r="V24" i="11"/>
  <c r="Y24" i="11"/>
  <c r="V8" i="43" l="1"/>
  <c r="AV14" i="24"/>
  <c r="W8" i="43" l="1"/>
  <c r="Y8" i="43"/>
  <c r="X8" i="43"/>
  <c r="W22" i="43" l="1"/>
  <c r="AV22" i="24"/>
  <c r="X22" i="43" l="1"/>
  <c r="Y22" i="43"/>
  <c r="V22" i="43"/>
  <c r="AV38" i="24" l="1"/>
  <c r="AV53" i="24" l="1"/>
  <c r="AV30" i="24"/>
  <c r="BC55" i="24" s="1"/>
  <c r="AV44" i="24"/>
  <c r="K27" i="45" l="1"/>
  <c r="BG53" i="24"/>
  <c r="W36" i="43"/>
  <c r="V36" i="43"/>
  <c r="X36" i="43"/>
  <c r="X50" i="43" s="1"/>
  <c r="U50" i="43"/>
  <c r="AV57" i="24"/>
  <c r="AV46" i="24"/>
  <c r="AV55" i="24"/>
  <c r="Y36" i="43"/>
  <c r="W50" i="43" l="1"/>
  <c r="Y50" i="43"/>
  <c r="V50" i="43"/>
  <c r="AV22" i="1" l="1"/>
  <c r="Y21" i="43" l="1"/>
  <c r="X21" i="43"/>
  <c r="V21" i="43"/>
  <c r="W21" i="43"/>
  <c r="V7" i="43" l="1"/>
  <c r="AV14" i="1"/>
  <c r="Y7" i="43" l="1"/>
  <c r="W7" i="43"/>
  <c r="X7" i="43"/>
  <c r="AV53" i="1" l="1"/>
  <c r="AV30" i="1"/>
  <c r="U49" i="43"/>
  <c r="AV55" i="1" l="1"/>
  <c r="BC55" i="1"/>
  <c r="BG53" i="1"/>
  <c r="K28" i="45"/>
  <c r="V49" i="43"/>
  <c r="W49" i="43"/>
  <c r="W35" i="43"/>
  <c r="Y35" i="43"/>
  <c r="V35" i="43"/>
  <c r="Y49" i="43"/>
  <c r="X35" i="43"/>
  <c r="X49" i="43" s="1"/>
  <c r="AV38" i="1" l="1"/>
  <c r="AV44" i="1"/>
  <c r="AV46" i="1" l="1"/>
  <c r="AV57" i="1"/>
  <c r="X34" i="11" l="1"/>
  <c r="AE14" i="40"/>
  <c r="V34" i="11" l="1"/>
  <c r="W34" i="11"/>
  <c r="Y34" i="11"/>
  <c r="X35" i="11" l="1"/>
  <c r="V35" i="11"/>
  <c r="AE22" i="40"/>
  <c r="W35" i="11" l="1"/>
  <c r="Y35" i="11"/>
  <c r="Y36" i="11" l="1"/>
  <c r="V36" i="11"/>
  <c r="AE30" i="40"/>
  <c r="AE69" i="40"/>
  <c r="Y48" i="45" s="1"/>
  <c r="AE71" i="40" l="1"/>
  <c r="W36" i="11"/>
  <c r="X36" i="11"/>
  <c r="V37" i="11" l="1"/>
  <c r="Y37" i="11"/>
  <c r="AE38" i="40"/>
  <c r="W37" i="11" l="1"/>
  <c r="X37" i="11"/>
  <c r="W38" i="11" l="1"/>
  <c r="F70" i="11"/>
  <c r="AE46" i="40"/>
  <c r="V38" i="11"/>
  <c r="U40" i="11"/>
  <c r="V40" i="11" s="1"/>
  <c r="AE60" i="40"/>
  <c r="AE62" i="40" l="1"/>
  <c r="W40" i="11"/>
  <c r="E70" i="11"/>
  <c r="X38" i="11"/>
  <c r="AE73" i="40"/>
  <c r="X40" i="11"/>
  <c r="H70" i="11"/>
  <c r="Y38" i="11"/>
  <c r="G70" i="11"/>
  <c r="Y40" i="11"/>
  <c r="X23" i="43" l="1"/>
  <c r="W23" i="43" l="1"/>
  <c r="V23" i="43"/>
  <c r="Y23" i="43"/>
  <c r="U25" i="43"/>
  <c r="V25" i="43" l="1"/>
  <c r="Y25" i="43"/>
  <c r="W25" i="43"/>
  <c r="X25" i="43"/>
  <c r="X64" i="43" s="1"/>
  <c r="X9" i="43" l="1"/>
  <c r="U11" i="43" l="1"/>
  <c r="Y9" i="43"/>
  <c r="W9" i="43"/>
  <c r="V9" i="43"/>
  <c r="Y11" i="43" l="1"/>
  <c r="X11" i="43"/>
  <c r="V11" i="43"/>
  <c r="W11" i="43"/>
  <c r="AV69" i="40" l="1"/>
  <c r="AV60" i="40"/>
  <c r="V37" i="43"/>
  <c r="AV71" i="40" l="1"/>
  <c r="BG69" i="40"/>
  <c r="K29" i="45"/>
  <c r="AV73" i="40"/>
  <c r="U51" i="43"/>
  <c r="Y51" i="43" s="1"/>
  <c r="Y37" i="43"/>
  <c r="X37" i="43"/>
  <c r="X51" i="43" s="1"/>
  <c r="X63" i="43" s="1"/>
  <c r="X65" i="43" s="1"/>
  <c r="W37" i="43"/>
  <c r="U39" i="43"/>
  <c r="W51" i="43" l="1"/>
  <c r="V51" i="43"/>
  <c r="U53" i="43"/>
  <c r="Y53" i="43" s="1"/>
  <c r="W39" i="43"/>
  <c r="V39" i="43"/>
  <c r="X39" i="43"/>
  <c r="X53" i="43" s="1"/>
  <c r="Y39" i="43"/>
  <c r="W53" i="43" l="1"/>
  <c r="V53" i="43"/>
  <c r="AW14" i="1" l="1"/>
  <c r="AC7" i="43" l="1"/>
  <c r="AY14" i="1" l="1"/>
  <c r="BB14" i="1"/>
  <c r="BA14" i="1"/>
  <c r="AX14" i="1"/>
  <c r="BD12" i="1"/>
  <c r="AZ14" i="1"/>
  <c r="AF7" i="43"/>
  <c r="AE7" i="43"/>
  <c r="AG7" i="43"/>
  <c r="AD7" i="43"/>
  <c r="BD14" i="1" l="1"/>
  <c r="AW22" i="1"/>
  <c r="AZ22" i="1" l="1"/>
  <c r="AC21" i="43"/>
  <c r="BB22" i="1" l="1"/>
  <c r="AY22" i="1"/>
  <c r="AX22" i="1"/>
  <c r="BD20" i="1"/>
  <c r="BA22" i="1"/>
  <c r="AE21" i="43"/>
  <c r="AG21" i="43"/>
  <c r="AF21" i="43"/>
  <c r="AD21" i="43"/>
  <c r="BD22" i="1" l="1"/>
  <c r="AW38" i="1"/>
  <c r="AZ38" i="1"/>
  <c r="AY38" i="1"/>
  <c r="BB38" i="1"/>
  <c r="BA38" i="1" l="1"/>
  <c r="AX38" i="1"/>
  <c r="AW30" i="1"/>
  <c r="AW55" i="1" s="1"/>
  <c r="BD38" i="1" l="1"/>
  <c r="BD36" i="1"/>
  <c r="AZ30" i="1"/>
  <c r="AZ55" i="1" s="1"/>
  <c r="AY53" i="1"/>
  <c r="BA44" i="1"/>
  <c r="AW46" i="1"/>
  <c r="AZ53" i="1"/>
  <c r="AZ44" i="1"/>
  <c r="AC35" i="43"/>
  <c r="AY44" i="1" l="1"/>
  <c r="AY46" i="1" s="1"/>
  <c r="BA53" i="1"/>
  <c r="AY30" i="1"/>
  <c r="BA30" i="1"/>
  <c r="BA55" i="1" s="1"/>
  <c r="AD35" i="43"/>
  <c r="AE35" i="43"/>
  <c r="AC49" i="43"/>
  <c r="AG35" i="43"/>
  <c r="AF35" i="43"/>
  <c r="AF49" i="43" s="1"/>
  <c r="AX44" i="1"/>
  <c r="AX53" i="1"/>
  <c r="H28" i="45" s="1"/>
  <c r="BD28" i="1"/>
  <c r="BD53" i="1" s="1"/>
  <c r="AX30" i="1"/>
  <c r="BB53" i="1"/>
  <c r="BB30" i="1"/>
  <c r="BB44" i="1"/>
  <c r="AZ46" i="1"/>
  <c r="AZ57" i="1"/>
  <c r="BA46" i="1"/>
  <c r="BA57" i="1"/>
  <c r="AY57" i="1"/>
  <c r="BB55" i="1" l="1"/>
  <c r="BC57" i="1"/>
  <c r="AY55" i="1"/>
  <c r="AX46" i="1"/>
  <c r="AX57" i="1"/>
  <c r="BD44" i="1"/>
  <c r="BD57" i="1" s="1"/>
  <c r="AX55" i="1"/>
  <c r="BD30" i="1"/>
  <c r="BD55" i="1" s="1"/>
  <c r="AD49" i="43"/>
  <c r="AE49" i="43"/>
  <c r="AG49" i="43"/>
  <c r="BB46" i="1"/>
  <c r="BB57" i="1"/>
  <c r="BD46" i="1" l="1"/>
  <c r="AW14" i="24"/>
  <c r="BB14" i="24" l="1"/>
  <c r="AY14" i="24"/>
  <c r="AZ14" i="24"/>
  <c r="BA14" i="24"/>
  <c r="AC8" i="43"/>
  <c r="AG8" i="43" l="1"/>
  <c r="AD8" i="43"/>
  <c r="AE8" i="43"/>
  <c r="AF8" i="43"/>
  <c r="AX14" i="24"/>
  <c r="BD12" i="24"/>
  <c r="BD14" i="24" l="1"/>
  <c r="AW22" i="24"/>
  <c r="AC22" i="43"/>
  <c r="AG22" i="43" l="1"/>
  <c r="AF22" i="43"/>
  <c r="AD22" i="43"/>
  <c r="AE22" i="43"/>
  <c r="AY22" i="24" l="1"/>
  <c r="BD20" i="24"/>
  <c r="AX22" i="24"/>
  <c r="AZ22" i="24"/>
  <c r="BA22" i="24"/>
  <c r="BB22" i="24"/>
  <c r="BD22" i="24" l="1"/>
  <c r="AW38" i="24"/>
  <c r="BB38" i="24" l="1"/>
  <c r="AY38" i="24"/>
  <c r="BA38" i="24"/>
  <c r="AZ38" i="24"/>
  <c r="AX38" i="24"/>
  <c r="AW30" i="24"/>
  <c r="AW55" i="24" s="1"/>
  <c r="AW57" i="24"/>
  <c r="AZ44" i="24" l="1"/>
  <c r="BA30" i="24"/>
  <c r="BA55" i="24" s="1"/>
  <c r="BD36" i="24"/>
  <c r="BD38" i="24"/>
  <c r="AW46" i="24"/>
  <c r="AZ53" i="24" l="1"/>
  <c r="AZ30" i="24"/>
  <c r="AZ55" i="24" s="1"/>
  <c r="BA44" i="24"/>
  <c r="BA46" i="24" s="1"/>
  <c r="BA53" i="24"/>
  <c r="AY53" i="24"/>
  <c r="AY30" i="24"/>
  <c r="AY44" i="24"/>
  <c r="AZ57" i="24"/>
  <c r="AZ46" i="24"/>
  <c r="AX53" i="24"/>
  <c r="AX30" i="24"/>
  <c r="AX44" i="24"/>
  <c r="AY55" i="24" l="1"/>
  <c r="BA57" i="24"/>
  <c r="H27" i="45"/>
  <c r="AX46" i="24"/>
  <c r="AX57" i="24"/>
  <c r="AX55" i="24"/>
  <c r="AY57" i="24"/>
  <c r="AY46" i="24"/>
  <c r="AF46" i="24" l="1"/>
  <c r="AF55" i="24" l="1"/>
  <c r="AF57" i="24"/>
  <c r="AH53" i="24" l="1"/>
  <c r="AH44" i="24"/>
  <c r="AJ53" i="24"/>
  <c r="AJ55" i="24"/>
  <c r="AJ44" i="24"/>
  <c r="AI53" i="24"/>
  <c r="AI44" i="24"/>
  <c r="AI57" i="24" s="1"/>
  <c r="AI55" i="24"/>
  <c r="AG53" i="24"/>
  <c r="AG44" i="24"/>
  <c r="AH55" i="24" l="1"/>
  <c r="AG57" i="24"/>
  <c r="AG46" i="24"/>
  <c r="AG55" i="24"/>
  <c r="AJ46" i="24"/>
  <c r="AJ57" i="24"/>
  <c r="AH57" i="24"/>
  <c r="AH46" i="24"/>
  <c r="AI46" i="24"/>
  <c r="AW14" i="33" l="1"/>
  <c r="BB14" i="33" l="1"/>
  <c r="AC10" i="43"/>
  <c r="BA14" i="33"/>
  <c r="AZ14" i="33"/>
  <c r="AY14" i="33"/>
  <c r="BD12" i="33" l="1"/>
  <c r="AX14" i="33"/>
  <c r="BD14" i="33" s="1"/>
  <c r="AF10" i="43"/>
  <c r="AG10" i="43"/>
  <c r="AE10" i="43"/>
  <c r="AD10" i="43"/>
  <c r="AW22" i="33"/>
  <c r="AC24" i="43"/>
  <c r="AF24" i="43" l="1"/>
  <c r="AD24" i="43"/>
  <c r="AG24" i="43"/>
  <c r="AE24" i="43"/>
  <c r="BB22" i="33" l="1"/>
  <c r="AZ22" i="33"/>
  <c r="AY22" i="33"/>
  <c r="BA22" i="33"/>
  <c r="BD20" i="33"/>
  <c r="AX22" i="33"/>
  <c r="BD22" i="33" l="1"/>
  <c r="AW58" i="33"/>
  <c r="AW30" i="33"/>
  <c r="AC38" i="43"/>
  <c r="BA69" i="33" l="1"/>
  <c r="AG38" i="43"/>
  <c r="AE38" i="43"/>
  <c r="AC52" i="43"/>
  <c r="AD38" i="43"/>
  <c r="AF38" i="43"/>
  <c r="AF52" i="43" s="1"/>
  <c r="BA58" i="33"/>
  <c r="BA30" i="33"/>
  <c r="AW71" i="33"/>
  <c r="BA71" i="33" l="1"/>
  <c r="AY69" i="33"/>
  <c r="AY58" i="33"/>
  <c r="AY30" i="33"/>
  <c r="AG52" i="43"/>
  <c r="AE52" i="43"/>
  <c r="AD52" i="43"/>
  <c r="BB69" i="33"/>
  <c r="BB58" i="33"/>
  <c r="BB30" i="33"/>
  <c r="AZ58" i="33"/>
  <c r="AZ30" i="33"/>
  <c r="AZ71" i="33" s="1"/>
  <c r="AZ69" i="33"/>
  <c r="AX69" i="33"/>
  <c r="BC69" i="33" s="1"/>
  <c r="AX58" i="33"/>
  <c r="BC58" i="33" s="1"/>
  <c r="AX30" i="33"/>
  <c r="BC30" i="33" s="1"/>
  <c r="BD28" i="33"/>
  <c r="H26" i="45" l="1"/>
  <c r="BB71" i="33"/>
  <c r="AY71" i="33"/>
  <c r="BD69" i="33"/>
  <c r="AX71" i="33"/>
  <c r="BC71" i="33" s="1"/>
  <c r="BD30" i="33"/>
  <c r="BD58" i="33"/>
  <c r="AW38" i="33"/>
  <c r="AZ60" i="33"/>
  <c r="BD71" i="33" l="1"/>
  <c r="BA38" i="33"/>
  <c r="AZ38" i="33"/>
  <c r="BB38" i="33"/>
  <c r="AZ73" i="33"/>
  <c r="AZ62" i="33"/>
  <c r="BA60" i="33"/>
  <c r="BB60" i="33"/>
  <c r="AW73" i="33"/>
  <c r="AW62" i="33"/>
  <c r="BA73" i="33" l="1"/>
  <c r="BA62" i="33"/>
  <c r="AY60" i="33"/>
  <c r="AY38" i="33"/>
  <c r="BB62" i="33"/>
  <c r="BB73" i="33"/>
  <c r="BD36" i="33"/>
  <c r="AX38" i="33"/>
  <c r="AX60" i="33"/>
  <c r="BC73" i="33" l="1"/>
  <c r="BC60" i="33"/>
  <c r="AX73" i="33"/>
  <c r="AX62" i="33"/>
  <c r="BC62" i="33" s="1"/>
  <c r="BD60" i="33"/>
  <c r="BD73" i="33" s="1"/>
  <c r="AY73" i="33"/>
  <c r="AY62" i="33"/>
  <c r="BD38" i="33"/>
  <c r="BD62" i="33" l="1"/>
  <c r="AC50" i="11"/>
  <c r="AG50" i="11" l="1"/>
  <c r="AD50" i="11"/>
  <c r="AF50" i="11"/>
  <c r="AE50" i="11"/>
  <c r="AC51" i="11" l="1"/>
  <c r="AD51" i="11" l="1"/>
  <c r="AF51" i="11"/>
  <c r="AG51" i="11"/>
  <c r="AE51" i="11"/>
  <c r="AF71" i="33" l="1"/>
  <c r="AL69" i="33"/>
  <c r="AH69" i="33" l="1"/>
  <c r="AC52" i="11"/>
  <c r="AH71" i="33"/>
  <c r="AL71" i="33"/>
  <c r="AG69" i="33" l="1"/>
  <c r="AD52" i="11"/>
  <c r="AF52" i="11"/>
  <c r="AG52" i="11"/>
  <c r="AE52" i="11"/>
  <c r="AK69" i="33"/>
  <c r="AK71" i="33"/>
  <c r="AI69" i="33"/>
  <c r="AI71" i="33"/>
  <c r="AJ71" i="33"/>
  <c r="AJ69" i="33"/>
  <c r="AG71" i="33" l="1"/>
  <c r="AM71" i="33" s="1"/>
  <c r="AM69" i="33"/>
  <c r="AF14" i="40" l="1"/>
  <c r="AG14" i="40" l="1"/>
  <c r="AC34" i="11"/>
  <c r="AI14" i="40" l="1"/>
  <c r="AM12" i="40"/>
  <c r="AH14" i="40"/>
  <c r="AK14" i="40"/>
  <c r="AJ14" i="40"/>
  <c r="AF34" i="11"/>
  <c r="AE34" i="11"/>
  <c r="AD34" i="11"/>
  <c r="AG34" i="11"/>
  <c r="AF22" i="40"/>
  <c r="AC35" i="11"/>
  <c r="AM14" i="40" l="1"/>
  <c r="AG35" i="11"/>
  <c r="AF35" i="11"/>
  <c r="AD35" i="11"/>
  <c r="AE35" i="11"/>
  <c r="AG22" i="40" l="1"/>
  <c r="AI22" i="40"/>
  <c r="AK22" i="40"/>
  <c r="AJ22" i="40"/>
  <c r="AH22" i="40"/>
  <c r="AM22" i="40" l="1"/>
  <c r="AF30" i="40"/>
  <c r="AF71" i="40"/>
  <c r="AL69" i="40" l="1"/>
  <c r="AC36" i="11"/>
  <c r="AE36" i="11" l="1"/>
  <c r="AD36" i="11"/>
  <c r="AG36" i="11"/>
  <c r="AF36" i="11"/>
  <c r="AI30" i="40"/>
  <c r="AI69" i="40"/>
  <c r="AJ69" i="40"/>
  <c r="AJ30" i="40"/>
  <c r="AK30" i="40"/>
  <c r="AK69" i="40"/>
  <c r="AH30" i="40"/>
  <c r="AH69" i="40"/>
  <c r="AG30" i="40"/>
  <c r="AG69" i="40"/>
  <c r="AM69" i="40"/>
  <c r="AH71" i="40" l="1"/>
  <c r="AK71" i="40"/>
  <c r="AJ71" i="40"/>
  <c r="AI71" i="40"/>
  <c r="AG71" i="40"/>
  <c r="AM30" i="40"/>
  <c r="AF38" i="40"/>
  <c r="AI38" i="40"/>
  <c r="AL71" i="40" l="1"/>
  <c r="AM71" i="40"/>
  <c r="AH38" i="40"/>
  <c r="AC37" i="11"/>
  <c r="AJ38" i="40"/>
  <c r="AK38" i="40"/>
  <c r="AG38" i="40" l="1"/>
  <c r="AL38" i="40" s="1"/>
  <c r="AF37" i="11"/>
  <c r="AG37" i="11"/>
  <c r="AE37" i="11"/>
  <c r="AD37" i="11"/>
  <c r="AF46" i="40"/>
  <c r="AF73" i="40"/>
  <c r="AM38" i="40" l="1"/>
  <c r="AH60" i="40"/>
  <c r="AH46" i="40"/>
  <c r="AF62" i="40"/>
  <c r="AI60" i="40" l="1"/>
  <c r="AI46" i="40"/>
  <c r="AH62" i="40"/>
  <c r="AH73" i="40"/>
  <c r="AG46" i="40"/>
  <c r="AG60" i="40"/>
  <c r="AL60" i="40" s="1"/>
  <c r="AG73" i="40" l="1"/>
  <c r="AG62" i="40"/>
  <c r="AL62" i="40" s="1"/>
  <c r="AI73" i="40"/>
  <c r="AI62" i="40"/>
  <c r="AC23" i="43" l="1"/>
  <c r="BD20" i="40" l="1"/>
  <c r="AG23" i="43"/>
  <c r="AD23" i="43"/>
  <c r="AF23" i="43"/>
  <c r="AC25" i="43"/>
  <c r="AE23" i="43"/>
  <c r="AD25" i="43" l="1"/>
  <c r="AE25" i="43"/>
  <c r="AG25" i="43"/>
  <c r="AF25" i="43"/>
  <c r="AF64" i="43" s="1"/>
  <c r="AC37" i="43" l="1"/>
  <c r="AF37" i="43" s="1"/>
  <c r="AE37" i="43" l="1"/>
  <c r="AG37" i="43"/>
  <c r="AD37" i="43"/>
  <c r="BD28" i="40"/>
  <c r="BD36" i="40" l="1"/>
  <c r="AW60" i="40" l="1"/>
  <c r="AW73" i="40" s="1"/>
  <c r="AW69" i="40"/>
  <c r="AW71" i="40" s="1"/>
  <c r="BC69" i="40"/>
  <c r="AC9" i="43" l="1"/>
  <c r="AG9" i="43" s="1"/>
  <c r="BD44" i="40"/>
  <c r="AY60" i="40"/>
  <c r="AY73" i="40" s="1"/>
  <c r="BA60" i="40"/>
  <c r="BA73" i="40" s="1"/>
  <c r="AC51" i="43" l="1"/>
  <c r="AE51" i="43" s="1"/>
  <c r="AE9" i="43"/>
  <c r="AC11" i="43"/>
  <c r="AF11" i="43" s="1"/>
  <c r="AF9" i="43"/>
  <c r="AF51" i="43" s="1"/>
  <c r="AF63" i="43" s="1"/>
  <c r="AD9" i="43"/>
  <c r="BA69" i="40"/>
  <c r="AY69" i="40"/>
  <c r="BB60" i="40"/>
  <c r="BB73" i="40" s="1"/>
  <c r="BB69" i="40"/>
  <c r="AX60" i="40"/>
  <c r="AX69" i="40"/>
  <c r="BD12" i="40"/>
  <c r="AZ60" i="40"/>
  <c r="AZ73" i="40" s="1"/>
  <c r="AZ69" i="40"/>
  <c r="AX73" i="40" l="1"/>
  <c r="BC60" i="40"/>
  <c r="BC73" i="40" s="1"/>
  <c r="AG51" i="43"/>
  <c r="AD51" i="43"/>
  <c r="AG11" i="43"/>
  <c r="AE11" i="43"/>
  <c r="AD11" i="43"/>
  <c r="AY71" i="40"/>
  <c r="BB71" i="40"/>
  <c r="BA71" i="40"/>
  <c r="AX71" i="40"/>
  <c r="H29" i="45"/>
  <c r="AZ71" i="40"/>
  <c r="BD69" i="40"/>
  <c r="BD60" i="40"/>
  <c r="BD73" i="40" s="1"/>
  <c r="BC71" i="40" l="1"/>
  <c r="BD71" i="40"/>
  <c r="AM44" i="40" l="1"/>
  <c r="L70" i="11"/>
  <c r="N70" i="11" s="1"/>
  <c r="AC38" i="11"/>
  <c r="AE38" i="11" s="1"/>
  <c r="AK46" i="40"/>
  <c r="AK60" i="40"/>
  <c r="AJ46" i="40"/>
  <c r="AJ60" i="40"/>
  <c r="AK62" i="40" l="1"/>
  <c r="AL73" i="40"/>
  <c r="AD38" i="11"/>
  <c r="AC40" i="11"/>
  <c r="AF40" i="11" s="1"/>
  <c r="M70" i="11"/>
  <c r="AJ73" i="40"/>
  <c r="AK73" i="40"/>
  <c r="AM46" i="40"/>
  <c r="AJ62" i="40"/>
  <c r="AM60" i="40"/>
  <c r="AM73" i="40" s="1"/>
  <c r="AG38" i="11"/>
  <c r="O70" i="11"/>
  <c r="AF38" i="11"/>
  <c r="P70" i="11"/>
  <c r="AM62" i="40" l="1"/>
  <c r="AG40" i="11"/>
  <c r="AD40" i="11"/>
  <c r="AE40" i="11"/>
  <c r="AM14" i="24" l="1"/>
  <c r="AC20" i="11" l="1"/>
  <c r="AT8" i="43"/>
  <c r="AV8" i="43" l="1"/>
  <c r="AX8" i="43"/>
  <c r="AU8" i="43"/>
  <c r="AW8" i="43"/>
  <c r="AF20" i="11"/>
  <c r="AD20" i="11"/>
  <c r="AG20" i="11"/>
  <c r="AE20" i="11"/>
  <c r="AM22" i="24" l="1"/>
  <c r="AC21" i="11" l="1"/>
  <c r="AT22" i="43"/>
  <c r="AV22" i="43" l="1"/>
  <c r="AU22" i="43"/>
  <c r="AW22" i="43"/>
  <c r="AX22" i="43"/>
  <c r="AE21" i="11"/>
  <c r="AD21" i="11"/>
  <c r="AG21" i="11"/>
  <c r="AF21" i="11"/>
  <c r="AM53" i="24" l="1"/>
  <c r="AK53" i="24"/>
  <c r="AM30" i="24"/>
  <c r="AM55" i="24" s="1"/>
  <c r="AT36" i="43"/>
  <c r="AV36" i="43" s="1"/>
  <c r="AW36" i="43" l="1"/>
  <c r="AW50" i="43" s="1"/>
  <c r="AK55" i="24"/>
  <c r="AC22" i="11"/>
  <c r="AT50" i="43"/>
  <c r="AX36" i="43"/>
  <c r="AU36" i="43"/>
  <c r="AX50" i="43" l="1"/>
  <c r="AU50" i="43"/>
  <c r="AV50" i="43"/>
  <c r="AD22" i="11"/>
  <c r="AF22" i="11"/>
  <c r="AE22" i="11"/>
  <c r="AG22" i="11"/>
  <c r="AC23" i="11" l="1"/>
  <c r="AK44" i="24"/>
  <c r="AK57" i="24" s="1"/>
  <c r="AM38" i="24" l="1"/>
  <c r="AG23" i="11"/>
  <c r="AD23" i="11"/>
  <c r="AC24" i="11"/>
  <c r="AF23" i="11"/>
  <c r="AE23" i="11"/>
  <c r="AM44" i="24"/>
  <c r="AM57" i="24" s="1"/>
  <c r="AL57" i="24"/>
  <c r="AK46" i="24"/>
  <c r="AF24" i="11" l="1"/>
  <c r="AG24" i="11"/>
  <c r="AE24" i="11"/>
  <c r="AD24" i="11"/>
  <c r="AM46" i="24"/>
  <c r="BB44" i="24"/>
  <c r="BB46" i="24" s="1"/>
  <c r="BB30" i="24"/>
  <c r="BB55" i="24" s="1"/>
  <c r="BB53" i="24"/>
  <c r="BD28" i="24"/>
  <c r="BD53" i="24" s="1"/>
  <c r="BD30" i="24" l="1"/>
  <c r="BD55" i="24" s="1"/>
  <c r="BD46" i="24"/>
  <c r="AC36" i="43"/>
  <c r="BD44" i="24"/>
  <c r="BD57" i="24" s="1"/>
  <c r="BB57" i="24"/>
  <c r="BC57" i="24"/>
  <c r="AD36" i="43" l="1"/>
  <c r="AF36" i="43"/>
  <c r="AF50" i="43" s="1"/>
  <c r="AE36" i="43"/>
  <c r="AC39" i="43"/>
  <c r="AG36" i="43"/>
  <c r="AC50" i="43"/>
  <c r="AF39" i="43" l="1"/>
  <c r="AD39" i="43"/>
  <c r="AG39" i="43"/>
  <c r="AE39" i="43"/>
  <c r="AC53" i="43"/>
  <c r="AE50" i="43"/>
  <c r="AD50" i="43"/>
  <c r="AG50" i="43"/>
  <c r="AD53" i="43" l="1"/>
  <c r="AE53" i="43"/>
  <c r="AG53" i="43"/>
  <c r="AF53" i="43"/>
  <c r="Z38" i="1" l="1"/>
  <c r="Z44" i="1"/>
  <c r="Z57" i="1" l="1"/>
  <c r="Z46" i="1"/>
  <c r="AN52" i="43" l="1"/>
  <c r="AP52" i="43"/>
  <c r="AM52" i="43"/>
  <c r="AO52" i="43"/>
  <c r="AA38" i="33" l="1"/>
  <c r="AA60" i="33"/>
  <c r="AA62" i="33" l="1"/>
  <c r="AA73" i="33"/>
  <c r="AC60" i="33" l="1"/>
  <c r="AC38" i="33"/>
  <c r="AB60" i="33"/>
  <c r="AB38" i="33"/>
  <c r="AB62" i="33" l="1"/>
  <c r="AB73" i="33"/>
  <c r="AC62" i="33"/>
  <c r="AC73" i="33"/>
  <c r="AL53" i="1" l="1"/>
  <c r="AG38" i="1"/>
  <c r="AG22" i="1"/>
  <c r="AI22" i="1"/>
  <c r="AC7" i="11"/>
  <c r="AG7" i="11" s="1"/>
  <c r="AE30" i="1"/>
  <c r="AK30" i="1"/>
  <c r="AT7" i="43"/>
  <c r="AV7" i="43" s="1"/>
  <c r="L67" i="11"/>
  <c r="O67" i="11" s="1"/>
  <c r="L68" i="11"/>
  <c r="N68" i="11" s="1"/>
  <c r="AT35" i="43"/>
  <c r="AX35" i="43" s="1"/>
  <c r="L66" i="11"/>
  <c r="N66" i="11" s="1"/>
  <c r="AK22" i="1"/>
  <c r="AC8" i="11"/>
  <c r="AE8" i="11" s="1"/>
  <c r="AC9" i="11"/>
  <c r="AE9" i="11" s="1"/>
  <c r="AC6" i="11"/>
  <c r="AF6" i="11" s="1"/>
  <c r="AD38" i="1"/>
  <c r="AI38" i="1"/>
  <c r="AJ38" i="1"/>
  <c r="AE38" i="1"/>
  <c r="AH38" i="1"/>
  <c r="AH30" i="1"/>
  <c r="AK14" i="1"/>
  <c r="AD30" i="1"/>
  <c r="AD22" i="1"/>
  <c r="AH14" i="1"/>
  <c r="AJ30" i="1"/>
  <c r="AK38" i="1"/>
  <c r="AT21" i="43"/>
  <c r="AV21" i="43" s="1"/>
  <c r="AE22" i="1"/>
  <c r="AH22" i="1"/>
  <c r="AG30" i="1"/>
  <c r="AJ22" i="1"/>
  <c r="AI30" i="1"/>
  <c r="AI14" i="1"/>
  <c r="AF38" i="1" l="1"/>
  <c r="AF22" i="1"/>
  <c r="AF14" i="1"/>
  <c r="AF9" i="11"/>
  <c r="P67" i="11"/>
  <c r="AE53" i="1"/>
  <c r="AK55" i="1"/>
  <c r="AH55" i="1"/>
  <c r="AM36" i="1"/>
  <c r="AD53" i="1"/>
  <c r="AD8" i="11"/>
  <c r="AI55" i="1"/>
  <c r="AI44" i="1"/>
  <c r="AI46" i="1" s="1"/>
  <c r="AH53" i="1"/>
  <c r="AH44" i="1"/>
  <c r="AH46" i="1" s="1"/>
  <c r="AK44" i="1"/>
  <c r="AK46" i="1" s="1"/>
  <c r="AT39" i="43"/>
  <c r="AX39" i="43" s="1"/>
  <c r="N67" i="11"/>
  <c r="AC30" i="1"/>
  <c r="AC53" i="1"/>
  <c r="Y55" i="45" s="1"/>
  <c r="AF44" i="1"/>
  <c r="AF57" i="1" s="1"/>
  <c r="AM20" i="1"/>
  <c r="AG53" i="1"/>
  <c r="AJ44" i="1"/>
  <c r="AJ46" i="1" s="1"/>
  <c r="AT11" i="43"/>
  <c r="AX11" i="43" s="1"/>
  <c r="AC14" i="1"/>
  <c r="AF53" i="1"/>
  <c r="AC10" i="11"/>
  <c r="AD9" i="11"/>
  <c r="AG8" i="11"/>
  <c r="AI53" i="1"/>
  <c r="AT49" i="43"/>
  <c r="M68" i="11"/>
  <c r="M67" i="11"/>
  <c r="O66" i="11"/>
  <c r="AV35" i="43"/>
  <c r="AX21" i="43"/>
  <c r="AD7" i="11"/>
  <c r="AD6" i="11"/>
  <c r="AU7" i="43"/>
  <c r="AJ53" i="1"/>
  <c r="AC22" i="1"/>
  <c r="AT25" i="43"/>
  <c r="AG44" i="1"/>
  <c r="AE44" i="1"/>
  <c r="AJ14" i="1"/>
  <c r="AJ55" i="1" s="1"/>
  <c r="AC38" i="1"/>
  <c r="AD14" i="1"/>
  <c r="AD55" i="1" s="1"/>
  <c r="AG9" i="11"/>
  <c r="AF8" i="11"/>
  <c r="AM28" i="1"/>
  <c r="O68" i="11"/>
  <c r="M66" i="11"/>
  <c r="AK53" i="1"/>
  <c r="AU35" i="43"/>
  <c r="AW21" i="43"/>
  <c r="AF7" i="11"/>
  <c r="AE7" i="11"/>
  <c r="AE6" i="11"/>
  <c r="AW7" i="43"/>
  <c r="AG14" i="1"/>
  <c r="AG55" i="1" s="1"/>
  <c r="AD44" i="1"/>
  <c r="AF30" i="1"/>
  <c r="AC44" i="1"/>
  <c r="AE14" i="1"/>
  <c r="AE55" i="1" s="1"/>
  <c r="P68" i="11"/>
  <c r="P66" i="11"/>
  <c r="AW35" i="43"/>
  <c r="AU21" i="43"/>
  <c r="AG6" i="11"/>
  <c r="AX7" i="43"/>
  <c r="AM12" i="1"/>
  <c r="H68" i="11" l="1"/>
  <c r="F68" i="11"/>
  <c r="E68" i="11"/>
  <c r="G68" i="11"/>
  <c r="H67" i="11"/>
  <c r="G67" i="11"/>
  <c r="F67" i="11"/>
  <c r="E67" i="11"/>
  <c r="E66" i="11"/>
  <c r="G66" i="11"/>
  <c r="H66" i="11"/>
  <c r="F66" i="11"/>
  <c r="AL55" i="1"/>
  <c r="AL57" i="1"/>
  <c r="AF46" i="1"/>
  <c r="AM22" i="1"/>
  <c r="AI57" i="1"/>
  <c r="AW49" i="43"/>
  <c r="AM30" i="1"/>
  <c r="AM38" i="1"/>
  <c r="AU11" i="43"/>
  <c r="AU39" i="43"/>
  <c r="AM53" i="1"/>
  <c r="AJ57" i="1"/>
  <c r="AH57" i="1"/>
  <c r="AK57" i="1"/>
  <c r="AW39" i="43"/>
  <c r="AW11" i="43"/>
  <c r="AV11" i="43"/>
  <c r="AN21" i="43"/>
  <c r="AM21" i="43"/>
  <c r="AL25" i="43"/>
  <c r="AP21" i="43"/>
  <c r="AO21" i="43"/>
  <c r="AL11" i="43"/>
  <c r="AM7" i="43"/>
  <c r="AO7" i="43"/>
  <c r="AN7" i="43"/>
  <c r="AP7" i="43"/>
  <c r="V8" i="11"/>
  <c r="W8" i="11"/>
  <c r="Y8" i="11"/>
  <c r="X8" i="11"/>
  <c r="V9" i="11"/>
  <c r="W9" i="11"/>
  <c r="X9" i="11"/>
  <c r="Y9" i="11"/>
  <c r="V7" i="11"/>
  <c r="Y7" i="11"/>
  <c r="W7" i="11"/>
  <c r="X7" i="11"/>
  <c r="W6" i="11"/>
  <c r="X6" i="11"/>
  <c r="V6" i="11"/>
  <c r="Y6" i="11"/>
  <c r="U10" i="11"/>
  <c r="AP35" i="43"/>
  <c r="AN35" i="43"/>
  <c r="AL49" i="43"/>
  <c r="AO35" i="43"/>
  <c r="AM35" i="43"/>
  <c r="AL39" i="43"/>
  <c r="AV39" i="43"/>
  <c r="AD46" i="1"/>
  <c r="AD57" i="1"/>
  <c r="AE46" i="1"/>
  <c r="AE57" i="1"/>
  <c r="AF55" i="1"/>
  <c r="AG57" i="1"/>
  <c r="AG46" i="1"/>
  <c r="AC55" i="1"/>
  <c r="AM14" i="1"/>
  <c r="AC46" i="1"/>
  <c r="AC57" i="1"/>
  <c r="AM44" i="1"/>
  <c r="AM57" i="1" s="1"/>
  <c r="AV25" i="43"/>
  <c r="AU25" i="43"/>
  <c r="AX25" i="43"/>
  <c r="AW25" i="43"/>
  <c r="AW64" i="43" s="1"/>
  <c r="AX49" i="43"/>
  <c r="AT53" i="43"/>
  <c r="AV49" i="43"/>
  <c r="AU49" i="43"/>
  <c r="AF10" i="11"/>
  <c r="AE10" i="11"/>
  <c r="AD10" i="11"/>
  <c r="AG10" i="11"/>
  <c r="AM55" i="1" l="1"/>
  <c r="AN39" i="43"/>
  <c r="AP39" i="43"/>
  <c r="AO39" i="43"/>
  <c r="AM39" i="43"/>
  <c r="AO49" i="43"/>
  <c r="X10" i="11"/>
  <c r="Y10" i="11"/>
  <c r="W10" i="11"/>
  <c r="V10" i="11"/>
  <c r="AP25" i="43"/>
  <c r="AO25" i="43"/>
  <c r="AO64" i="43" s="1"/>
  <c r="AO65" i="43" s="1"/>
  <c r="AN25" i="43"/>
  <c r="AM25" i="43"/>
  <c r="AN49" i="43"/>
  <c r="AM49" i="43"/>
  <c r="AP49" i="43"/>
  <c r="AL53" i="43"/>
  <c r="AN11" i="43"/>
  <c r="AM11" i="43"/>
  <c r="AO11" i="43"/>
  <c r="AP11" i="43"/>
  <c r="AV53" i="43"/>
  <c r="AX53" i="43"/>
  <c r="AU53" i="43"/>
  <c r="AW53" i="43"/>
  <c r="AM46" i="1"/>
  <c r="AO53" i="43" l="1"/>
  <c r="AN53" i="43"/>
  <c r="AM53" i="43"/>
  <c r="AP53" i="43"/>
  <c r="AD60" i="33"/>
  <c r="AD73" i="33" s="1"/>
  <c r="AD38" i="33"/>
  <c r="AD62" i="33" l="1"/>
  <c r="AE38" i="33"/>
  <c r="AE60" i="33"/>
  <c r="AE73" i="33" s="1"/>
  <c r="AE62" i="33" l="1"/>
  <c r="X53" i="11"/>
  <c r="U56" i="11"/>
  <c r="V56" i="11" s="1"/>
  <c r="F69" i="11"/>
  <c r="AF60" i="33"/>
  <c r="AF62" i="33" s="1"/>
  <c r="AF38" i="33"/>
  <c r="AH60" i="33"/>
  <c r="AI38" i="33"/>
  <c r="AK38" i="33" l="1"/>
  <c r="AK60" i="33"/>
  <c r="AH73" i="33"/>
  <c r="AH62" i="33"/>
  <c r="AH38" i="33"/>
  <c r="AI60" i="33"/>
  <c r="D72" i="11"/>
  <c r="X56" i="11"/>
  <c r="W53" i="11"/>
  <c r="G69" i="11"/>
  <c r="AF73" i="33"/>
  <c r="W56" i="11"/>
  <c r="Y56" i="11"/>
  <c r="V53" i="11"/>
  <c r="H69" i="11"/>
  <c r="L69" i="11"/>
  <c r="Y53" i="11"/>
  <c r="E69" i="11"/>
  <c r="AC53" i="11"/>
  <c r="AK73" i="33" l="1"/>
  <c r="AK62" i="33"/>
  <c r="AJ60" i="33"/>
  <c r="AJ38" i="33"/>
  <c r="N69" i="11"/>
  <c r="M69" i="11"/>
  <c r="P69" i="11"/>
  <c r="L72" i="11"/>
  <c r="O69" i="11"/>
  <c r="AD53" i="11"/>
  <c r="AG53" i="11"/>
  <c r="AF53" i="11"/>
  <c r="AE53" i="11"/>
  <c r="AC56" i="11"/>
  <c r="F72" i="11"/>
  <c r="E72" i="11"/>
  <c r="G72" i="11"/>
  <c r="H72" i="11"/>
  <c r="AG38" i="33"/>
  <c r="AM38" i="33" s="1"/>
  <c r="AM36" i="33"/>
  <c r="AG60" i="33"/>
  <c r="AL60" i="33" s="1"/>
  <c r="AL73" i="33" s="1"/>
  <c r="AI73" i="33"/>
  <c r="AI62" i="33"/>
  <c r="M72" i="11" l="1"/>
  <c r="N72" i="11"/>
  <c r="P72" i="11"/>
  <c r="O72" i="11"/>
  <c r="AJ73" i="33"/>
  <c r="AJ62" i="33"/>
  <c r="AD56" i="11"/>
  <c r="AE56" i="11"/>
  <c r="AF56" i="11"/>
  <c r="AG56" i="11"/>
  <c r="AG73" i="33"/>
  <c r="AM60" i="33"/>
  <c r="AM73" i="33" s="1"/>
  <c r="AG62" i="33"/>
  <c r="AL62" i="33" s="1"/>
  <c r="AM62" i="33" l="1"/>
</calcChain>
</file>

<file path=xl/sharedStrings.xml><?xml version="1.0" encoding="utf-8"?>
<sst xmlns="http://schemas.openxmlformats.org/spreadsheetml/2006/main" count="3154" uniqueCount="203">
  <si>
    <t>Actual Tons</t>
  </si>
  <si>
    <t>Jul</t>
  </si>
  <si>
    <t>Aug</t>
  </si>
  <si>
    <t>Sep</t>
  </si>
  <si>
    <t>Oct</t>
  </si>
  <si>
    <t>Nov</t>
  </si>
  <si>
    <t>Dec</t>
  </si>
  <si>
    <t>Jan</t>
  </si>
  <si>
    <t>Feb</t>
  </si>
  <si>
    <t>Mar</t>
  </si>
  <si>
    <t>Apr</t>
  </si>
  <si>
    <t>May</t>
  </si>
  <si>
    <t>Jun</t>
  </si>
  <si>
    <t>Total Tons</t>
  </si>
  <si>
    <t>Total Sales</t>
  </si>
  <si>
    <t>Prince Agri Products</t>
  </si>
  <si>
    <t>OmniGen Volume</t>
  </si>
  <si>
    <t>By Geography</t>
  </si>
  <si>
    <t>+ / (-) Budget</t>
  </si>
  <si>
    <t>Total Company</t>
  </si>
  <si>
    <t>Total GM</t>
  </si>
  <si>
    <t>Total Gross Margin</t>
  </si>
  <si>
    <t>Shipping Days</t>
  </si>
  <si>
    <t>LY</t>
  </si>
  <si>
    <t>Budget</t>
  </si>
  <si>
    <t>Actual</t>
  </si>
  <si>
    <t>+/(-) Bud</t>
  </si>
  <si>
    <t>Index</t>
  </si>
  <si>
    <t>West</t>
  </si>
  <si>
    <t>Elliott</t>
  </si>
  <si>
    <t>ECB</t>
  </si>
  <si>
    <t>WCB</t>
  </si>
  <si>
    <t>Sandroni</t>
  </si>
  <si>
    <t>International</t>
  </si>
  <si>
    <t>Scott</t>
  </si>
  <si>
    <t>Smith</t>
  </si>
  <si>
    <t>SW</t>
  </si>
  <si>
    <t>House</t>
  </si>
  <si>
    <t>Green: On or better than budget</t>
  </si>
  <si>
    <t>Yellow: Within 5% of budget</t>
  </si>
  <si>
    <t>Red: Below 95% to budget</t>
  </si>
  <si>
    <t>FY 2010</t>
  </si>
  <si>
    <t>LY Index</t>
  </si>
  <si>
    <t>Total</t>
  </si>
  <si>
    <t>FY 2011</t>
  </si>
  <si>
    <t>Combs</t>
  </si>
  <si>
    <t>NE</t>
  </si>
  <si>
    <t>SE</t>
  </si>
  <si>
    <t>Actual GM</t>
  </si>
  <si>
    <t>FY 2012</t>
  </si>
  <si>
    <t>Actual Sales</t>
  </si>
  <si>
    <t>FY2008</t>
  </si>
  <si>
    <t>FY2009</t>
  </si>
  <si>
    <t>Gegg</t>
  </si>
  <si>
    <t>Doyle</t>
  </si>
  <si>
    <t>Bewley</t>
  </si>
  <si>
    <t>FY09</t>
  </si>
  <si>
    <t>FY10</t>
  </si>
  <si>
    <t>FY11</t>
  </si>
  <si>
    <t>FY12</t>
  </si>
  <si>
    <t>W</t>
  </si>
  <si>
    <t>Western Corn Belt</t>
  </si>
  <si>
    <t>OmniGen Tons</t>
  </si>
  <si>
    <t>SP Gross Margin</t>
  </si>
  <si>
    <t>FY08</t>
  </si>
  <si>
    <t>FY 2013</t>
  </si>
  <si>
    <t>FY13</t>
  </si>
  <si>
    <t>Animate Volume</t>
  </si>
  <si>
    <t xml:space="preserve">YTD </t>
  </si>
  <si>
    <t>East</t>
  </si>
  <si>
    <t>Central</t>
  </si>
  <si>
    <t>FY14 Budget</t>
  </si>
  <si>
    <t>FY2014</t>
  </si>
  <si>
    <t>FY 2014</t>
  </si>
  <si>
    <t>CTL</t>
  </si>
  <si>
    <t>EST</t>
  </si>
  <si>
    <t>WST</t>
  </si>
  <si>
    <t>By Month By Geography - Geography Keys</t>
  </si>
  <si>
    <t>Mineral Nutrition Volume</t>
  </si>
  <si>
    <t>France</t>
  </si>
  <si>
    <t>Belgium</t>
  </si>
  <si>
    <t>Italy</t>
  </si>
  <si>
    <t>GM</t>
  </si>
  <si>
    <t>NL</t>
  </si>
  <si>
    <t>Int'l</t>
  </si>
  <si>
    <t xml:space="preserve">Total Company </t>
  </si>
  <si>
    <t>FY2015</t>
  </si>
  <si>
    <t>Animate Tons</t>
  </si>
  <si>
    <t>AB20 Tons</t>
  </si>
  <si>
    <t>YOY %</t>
  </si>
  <si>
    <t>YTD Basis</t>
  </si>
  <si>
    <t>Tons/ Shipping Day</t>
  </si>
  <si>
    <t>Region Vol. as % of Total</t>
  </si>
  <si>
    <t>YOY Inc/Dec</t>
  </si>
  <si>
    <t>Months Completed</t>
  </si>
  <si>
    <t>Monthly Avg.</t>
  </si>
  <si>
    <t>FY2016</t>
  </si>
  <si>
    <t>Lajeunesse</t>
  </si>
  <si>
    <t>VOLUME-TONS</t>
  </si>
  <si>
    <t>SALES</t>
  </si>
  <si>
    <t>ADY20</t>
  </si>
  <si>
    <t>BIOSAF</t>
  </si>
  <si>
    <t>DFM</t>
  </si>
  <si>
    <t>P7</t>
  </si>
  <si>
    <t>SAFMANNAN</t>
  </si>
  <si>
    <t>Geo</t>
  </si>
  <si>
    <t>Product</t>
  </si>
  <si>
    <t>Yeast Products</t>
  </si>
  <si>
    <t>NS GM                     ($ in 000's)</t>
  </si>
  <si>
    <r>
      <rPr>
        <b/>
        <i/>
        <sz val="9"/>
        <rFont val="Arial"/>
        <family val="2"/>
      </rPr>
      <t xml:space="preserve">AB20 GM          </t>
    </r>
    <r>
      <rPr>
        <b/>
        <i/>
        <sz val="8"/>
        <rFont val="Arial"/>
        <family val="2"/>
      </rPr>
      <t>(in 000's)</t>
    </r>
  </si>
  <si>
    <t>OmniGen EU GM (in 000's)</t>
  </si>
  <si>
    <t>OmniGen EU Metric Tons</t>
  </si>
  <si>
    <r>
      <rPr>
        <b/>
        <i/>
        <sz val="9"/>
        <rFont val="Arial"/>
        <family val="2"/>
      </rPr>
      <t xml:space="preserve">Animate GM       </t>
    </r>
    <r>
      <rPr>
        <b/>
        <i/>
        <sz val="8"/>
        <rFont val="Arial"/>
        <family val="2"/>
      </rPr>
      <t>(in 000's)</t>
    </r>
  </si>
  <si>
    <t>TOTAL YEAST</t>
  </si>
  <si>
    <r>
      <rPr>
        <b/>
        <i/>
        <sz val="9"/>
        <rFont val="Arial"/>
        <family val="2"/>
      </rPr>
      <t>Yeast Products GM (</t>
    </r>
    <r>
      <rPr>
        <b/>
        <i/>
        <sz val="8"/>
        <rFont val="Arial"/>
        <family val="2"/>
      </rPr>
      <t>in 000's)</t>
    </r>
  </si>
  <si>
    <r>
      <rPr>
        <b/>
        <i/>
        <sz val="9"/>
        <rFont val="Arial"/>
        <family val="2"/>
      </rPr>
      <t>DFM GM               (</t>
    </r>
    <r>
      <rPr>
        <b/>
        <i/>
        <sz val="8"/>
        <rFont val="Arial"/>
        <family val="2"/>
      </rPr>
      <t>in 000's)</t>
    </r>
  </si>
  <si>
    <t>\</t>
  </si>
  <si>
    <t>Phibro Animal Health Corporation</t>
  </si>
  <si>
    <t>AB20</t>
  </si>
  <si>
    <t>FY2017</t>
  </si>
  <si>
    <t>FY17 Budget</t>
  </si>
  <si>
    <t>MN GM                     ($ in 000's)</t>
  </si>
  <si>
    <t>Bud Index</t>
  </si>
  <si>
    <t>Yeast Culture</t>
  </si>
  <si>
    <t>FY2018</t>
  </si>
  <si>
    <t>House/Other</t>
  </si>
  <si>
    <t>UK</t>
  </si>
  <si>
    <t>Brad Harmon</t>
  </si>
  <si>
    <t>Garry Hill</t>
  </si>
  <si>
    <t>Michael Braun</t>
  </si>
  <si>
    <t>Tim Heeb</t>
  </si>
  <si>
    <t>Vic Smith</t>
  </si>
  <si>
    <t>Randy Lee</t>
  </si>
  <si>
    <t>Poultry</t>
  </si>
  <si>
    <t>Swine</t>
  </si>
  <si>
    <t>Cameron</t>
  </si>
  <si>
    <t>Dennis Dwyer</t>
  </si>
  <si>
    <t>Brillon</t>
  </si>
  <si>
    <t>Curtis Carey</t>
  </si>
  <si>
    <t>FY2019</t>
  </si>
  <si>
    <t>FY19</t>
  </si>
  <si>
    <t>Canada</t>
  </si>
  <si>
    <t>US Only</t>
  </si>
  <si>
    <t>Volume - Tons</t>
  </si>
  <si>
    <t>Sales</t>
  </si>
  <si>
    <t>Omnigen</t>
  </si>
  <si>
    <t>Animate</t>
  </si>
  <si>
    <t>By Month By Geography - Products by Region</t>
  </si>
  <si>
    <t>All U.S.</t>
  </si>
  <si>
    <t>Big 4 GM                   ($ in 000's)</t>
  </si>
  <si>
    <t>FY</t>
  </si>
  <si>
    <t>Tns/Ship Day</t>
  </si>
  <si>
    <t>US Dairy Only</t>
  </si>
  <si>
    <t xml:space="preserve">Int'l </t>
  </si>
  <si>
    <t>SP / Tn</t>
  </si>
  <si>
    <t>GM / Tn</t>
  </si>
  <si>
    <t>FY15</t>
  </si>
  <si>
    <t>FY16</t>
  </si>
  <si>
    <t>FY17</t>
  </si>
  <si>
    <t>FY18</t>
  </si>
  <si>
    <t>Nutritional Specialties Sales &amp; GM</t>
  </si>
  <si>
    <r>
      <t>Sales</t>
    </r>
    <r>
      <rPr>
        <b/>
        <i/>
        <sz val="12"/>
        <rFont val="Arial"/>
        <family val="2"/>
      </rPr>
      <t xml:space="preserve"> ('000s)</t>
    </r>
  </si>
  <si>
    <t>+/(-)     LY</t>
  </si>
  <si>
    <t>+/(-)    LY</t>
  </si>
  <si>
    <r>
      <t xml:space="preserve">OmniGen GM </t>
    </r>
    <r>
      <rPr>
        <b/>
        <sz val="8"/>
        <rFont val="Arial"/>
        <family val="2"/>
      </rPr>
      <t>(in 000's)</t>
    </r>
  </si>
  <si>
    <t>+/(-) LY</t>
  </si>
  <si>
    <r>
      <t xml:space="preserve">Yeast Culture GM            </t>
    </r>
    <r>
      <rPr>
        <b/>
        <i/>
        <sz val="8"/>
        <rFont val="Arial"/>
        <family val="2"/>
      </rPr>
      <t>(in 000's)</t>
    </r>
  </si>
  <si>
    <t>Tons</t>
  </si>
  <si>
    <t>Forecast</t>
  </si>
  <si>
    <t>FY18Q1</t>
  </si>
  <si>
    <t>F 18YQ2</t>
  </si>
  <si>
    <t>FY18Q3</t>
  </si>
  <si>
    <t>FY18Q4</t>
  </si>
  <si>
    <t>FY19Q1</t>
  </si>
  <si>
    <t>FY19Q2</t>
  </si>
  <si>
    <t>FY19Q4F</t>
  </si>
  <si>
    <t>AN</t>
  </si>
  <si>
    <t>OG</t>
  </si>
  <si>
    <t>YC</t>
  </si>
  <si>
    <t>SB Dairy</t>
  </si>
  <si>
    <t>US Dairy</t>
  </si>
  <si>
    <t>Carlos Putnam</t>
  </si>
  <si>
    <t>FY19Q3</t>
  </si>
  <si>
    <t>House Accounts</t>
  </si>
  <si>
    <t xml:space="preserve">MN Tons                    </t>
  </si>
  <si>
    <r>
      <t>GM</t>
    </r>
    <r>
      <rPr>
        <b/>
        <i/>
        <sz val="12"/>
        <rFont val="Arial"/>
        <family val="2"/>
      </rPr>
      <t xml:space="preserve"> ('000s)</t>
    </r>
  </si>
  <si>
    <t>Specialty Blends - Dairy</t>
  </si>
  <si>
    <t>FY19Q4</t>
  </si>
  <si>
    <t>FY20</t>
  </si>
  <si>
    <t>FY20Q1</t>
  </si>
  <si>
    <t>FY20Q2</t>
  </si>
  <si>
    <t>FY20Q3</t>
  </si>
  <si>
    <t>FY20Q4</t>
  </si>
  <si>
    <t>FY2020</t>
  </si>
  <si>
    <t>FY20 Budget</t>
  </si>
  <si>
    <t>Sum</t>
  </si>
  <si>
    <t>Spec. Blends - Dairy</t>
  </si>
  <si>
    <t>Q2</t>
  </si>
  <si>
    <t>YTD - Dec</t>
  </si>
  <si>
    <t>Yellow: Within 7% of budget</t>
  </si>
  <si>
    <t>Red: Below 93% to budget</t>
  </si>
  <si>
    <t>February</t>
  </si>
  <si>
    <t>February YTD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</si>
</sst>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3" formatCode="_(* #,##0.00_);_(* \(#,##0.00\);_(* &quot;-&quot;??_);_(@_)"/>
    <numFmt numFmtId="164" formatCode="mmm\ d\,\ yyyy;@"/>
    <numFmt numFmtId="165" formatCode="[$-409]m/d/yy\ h:mm\ AM/PM;@"/>
    <numFmt numFmtId="166" formatCode="_(* #,##0_);_(* \(#,##0\);_(* &quot;-&quot;??_);_(@_)"/>
    <numFmt numFmtId="167" formatCode="0.0"/>
    <numFmt numFmtId="168" formatCode="_(* #,##0.0_);_(* \(#,##0.0\);_(* &quot;-&quot;??_);_(@_)"/>
    <numFmt numFmtId="169" formatCode="0_);[Red]\(0\)"/>
    <numFmt numFmtId="170" formatCode="_(* #,##0.0_);_(* \(#,##0.0\);_(* &quot;-&quot;?_);_(@_)"/>
    <numFmt numFmtId="171" formatCode="_(* #,##0_);_(* \(#,##0\);_(* &quot;-&quot;?_);_(@_)"/>
    <numFmt numFmtId="172" formatCode="[$$-409]#,##0.00;\([$$-409]#,##0.00\)"/>
  </numFmts>
  <fonts count="75">
    <font>
      <sz val="11"/>
      <color theme="1"/>
      <name val="Calibri"/>
      <family val="2"/>
      <scheme val="minor"/>
    </font>
    <font>
      <sz val="10"/>
      <name val="Arial"/>
      <family val="2"/>
    </font>
    <font>
      <b/>
      <sz val="10"/>
      <color indexed="8"/>
      <name val="Tahoma"/>
      <family val="2"/>
    </font>
    <font>
      <sz val="10"/>
      <color indexed="8"/>
      <name val="Tahoma"/>
      <family val="2"/>
    </font>
    <font>
      <sz val="8"/>
      <name val="Arial"/>
      <family val="2"/>
    </font>
    <font>
      <sz val="8"/>
      <color indexed="8"/>
      <name val="Tahoma"/>
      <family val="2"/>
    </font>
    <font>
      <b/>
      <sz val="12"/>
      <name val="Arial"/>
      <family val="2"/>
    </font>
    <font>
      <sz val="7"/>
      <name val="Arial"/>
      <family val="2"/>
    </font>
    <font>
      <b/>
      <i/>
      <sz val="8"/>
      <name val="Arial"/>
      <family val="2"/>
    </font>
    <font>
      <b/>
      <u/>
      <sz val="14"/>
      <name val="Arial"/>
      <family val="2"/>
    </font>
    <font>
      <sz val="14"/>
      <name val="Arial"/>
      <family val="2"/>
    </font>
    <font>
      <sz val="12"/>
      <name val="Arial"/>
      <family val="2"/>
    </font>
    <font>
      <sz val="10"/>
      <name val="Arial"/>
      <family val="2"/>
    </font>
    <font>
      <sz val="10"/>
      <name val="Arial"/>
      <family val="2"/>
    </font>
    <font>
      <b/>
      <u/>
      <sz val="14"/>
      <name val="Arial"/>
      <family val="2"/>
    </font>
    <font>
      <b/>
      <sz val="10"/>
      <name val="Arial"/>
      <family val="2"/>
    </font>
    <font>
      <b/>
      <i/>
      <sz val="11"/>
      <name val="Arial"/>
      <family val="2"/>
    </font>
    <font>
      <b/>
      <i/>
      <sz val="11"/>
      <color indexed="9"/>
      <name val="Arial"/>
      <family val="2"/>
    </font>
    <font>
      <sz val="8"/>
      <color indexed="8"/>
      <name val="Arial"/>
      <family val="2"/>
    </font>
    <font>
      <b/>
      <sz val="8"/>
      <color indexed="8"/>
      <name val="Arial"/>
      <family val="2"/>
    </font>
    <font>
      <sz val="8"/>
      <name val="Tahoma"/>
      <family val="2"/>
    </font>
    <font>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Tahoma"/>
      <family val="2"/>
    </font>
    <font>
      <b/>
      <sz val="10"/>
      <color indexed="8"/>
      <name val="Tahoma"/>
      <family val="2"/>
    </font>
    <font>
      <b/>
      <i/>
      <sz val="7"/>
      <color indexed="8"/>
      <name val="Times New Roman"/>
      <family val="1"/>
    </font>
    <font>
      <b/>
      <sz val="13"/>
      <color indexed="8"/>
      <name val="Times New Roman"/>
      <family val="1"/>
    </font>
    <font>
      <sz val="13"/>
      <color indexed="8"/>
      <name val="Times New Roman"/>
      <family val="1"/>
    </font>
    <font>
      <sz val="9"/>
      <color indexed="8"/>
      <name val="Tahoma"/>
      <family val="2"/>
    </font>
    <font>
      <b/>
      <sz val="9"/>
      <color indexed="8"/>
      <name val="Tahoma"/>
      <family val="2"/>
    </font>
    <font>
      <sz val="13"/>
      <color indexed="8"/>
      <name val="Tahoma"/>
      <family val="2"/>
    </font>
    <font>
      <sz val="13"/>
      <name val="Arial"/>
      <family val="2"/>
    </font>
    <font>
      <sz val="13"/>
      <name val="Tahoma"/>
      <family val="2"/>
    </font>
    <font>
      <sz val="13"/>
      <color indexed="8"/>
      <name val="Tahoma"/>
      <family val="2"/>
    </font>
    <font>
      <sz val="10"/>
      <color theme="1"/>
      <name val="Tahoma"/>
      <family val="2"/>
    </font>
    <font>
      <b/>
      <sz val="14"/>
      <name val="Arial"/>
      <family val="2"/>
    </font>
    <font>
      <sz val="1"/>
      <name val="Arial"/>
      <family val="2"/>
    </font>
    <font>
      <b/>
      <i/>
      <sz val="9"/>
      <name val="Arial"/>
      <family val="2"/>
    </font>
    <font>
      <sz val="1"/>
      <color rgb="FF17118B"/>
      <name val="Arial"/>
      <family val="2"/>
    </font>
    <font>
      <sz val="12"/>
      <color rgb="FF0000FF"/>
      <name val="Arial"/>
      <family val="2"/>
    </font>
    <font>
      <sz val="10"/>
      <name val="Tahoma"/>
      <family val="2"/>
    </font>
    <font>
      <i/>
      <sz val="8"/>
      <name val="Arial"/>
      <family val="2"/>
    </font>
    <font>
      <b/>
      <sz val="13"/>
      <color indexed="8"/>
      <name val="Arial"/>
      <family val="2"/>
    </font>
    <font>
      <sz val="13"/>
      <color indexed="8"/>
      <name val="Arial"/>
      <family val="2"/>
    </font>
    <font>
      <b/>
      <i/>
      <sz val="7"/>
      <color indexed="8"/>
      <name val="Arial"/>
      <family val="2"/>
    </font>
    <font>
      <b/>
      <sz val="16"/>
      <color indexed="8"/>
      <name val="Arial"/>
      <family val="2"/>
    </font>
    <font>
      <b/>
      <sz val="10"/>
      <color indexed="8"/>
      <name val="Arial"/>
      <family val="2"/>
    </font>
    <font>
      <sz val="10"/>
      <color indexed="8"/>
      <name val="Arial"/>
      <family val="2"/>
    </font>
    <font>
      <sz val="9"/>
      <color indexed="8"/>
      <name val="Arial"/>
      <family val="2"/>
    </font>
    <font>
      <sz val="9"/>
      <color theme="1"/>
      <name val="Arial"/>
      <family val="2"/>
    </font>
    <font>
      <b/>
      <sz val="9"/>
      <color indexed="8"/>
      <name val="Arial"/>
      <family val="2"/>
    </font>
    <font>
      <b/>
      <sz val="9"/>
      <name val="Arial"/>
      <family val="2"/>
    </font>
    <font>
      <b/>
      <sz val="10"/>
      <color theme="1"/>
      <name val="Tahoma"/>
      <family val="2"/>
    </font>
    <font>
      <b/>
      <i/>
      <sz val="12"/>
      <name val="Arial"/>
      <family val="2"/>
    </font>
    <font>
      <sz val="8"/>
      <color rgb="FF454545"/>
      <name val="Andale WT"/>
      <family val="2"/>
    </font>
    <font>
      <b/>
      <sz val="8"/>
      <name val="Arial"/>
      <family val="2"/>
    </font>
    <font>
      <sz val="2"/>
      <name val="Arial"/>
      <family val="2"/>
    </font>
    <font>
      <sz val="2"/>
      <color rgb="FF0066FF"/>
      <name val="Arial"/>
      <family val="2"/>
    </font>
    <font>
      <sz val="10"/>
      <color theme="1"/>
      <name val="Calibri"/>
      <family val="2"/>
      <scheme val="minor"/>
    </font>
  </fonts>
  <fills count="38">
    <fill>
      <patternFill patternType="none"/>
    </fill>
    <fill>
      <patternFill patternType="gray125"/>
    </fill>
    <fill>
      <patternFill patternType="solid">
        <fgColor indexed="31"/>
      </patternFill>
    </fill>
    <fill>
      <patternFill patternType="solid">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11"/>
        <bgColor indexed="64"/>
      </patternFill>
    </fill>
    <fill>
      <patternFill patternType="solid">
        <fgColor indexed="13"/>
        <bgColor indexed="64"/>
      </patternFill>
    </fill>
    <fill>
      <patternFill patternType="solid">
        <fgColor indexed="31"/>
        <bgColor indexed="64"/>
      </patternFill>
    </fill>
    <fill>
      <patternFill patternType="solid">
        <fgColor indexed="65"/>
        <bgColor indexed="64"/>
      </patternFill>
    </fill>
    <fill>
      <patternFill patternType="solid">
        <fgColor indexed="46"/>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rgb="FFFF0000"/>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rgb="FFEFEFEF"/>
      </left>
      <right/>
      <top style="medium">
        <color indexed="64"/>
      </top>
      <bottom/>
      <diagonal/>
    </border>
    <border>
      <left style="medium">
        <color rgb="FFEFEFEF"/>
      </left>
      <right/>
      <top/>
      <bottom/>
      <diagonal/>
    </border>
    <border>
      <left style="medium">
        <color indexed="64"/>
      </left>
      <right style="medium">
        <color indexed="64"/>
      </right>
      <top/>
      <bottom style="medium">
        <color indexed="64"/>
      </bottom>
      <diagonal/>
    </border>
    <border>
      <left style="medium">
        <color rgb="FFEFEFEF"/>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top/>
      <bottom style="thin">
        <color theme="4" tint="0.39997558519241921"/>
      </bottom>
      <diagonal/>
    </border>
    <border>
      <left style="medium">
        <color rgb="FFEFEFEF"/>
      </left>
      <right style="medium">
        <color rgb="FFEFEFEF"/>
      </right>
      <top/>
      <bottom style="medium">
        <color rgb="FFEFEFEF"/>
      </bottom>
      <diagonal/>
    </border>
  </borders>
  <cellStyleXfs count="44">
    <xf numFmtId="0" fontId="0" fillId="0" borderId="0"/>
    <xf numFmtId="0" fontId="22" fillId="2"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3" borderId="1" applyNumberFormat="0" applyAlignment="0" applyProtection="0"/>
    <xf numFmtId="0" fontId="26" fillId="21" borderId="2" applyNumberFormat="0" applyAlignment="0" applyProtection="0"/>
    <xf numFmtId="43" fontId="1" fillId="0" borderId="0" applyFont="0" applyFill="0" applyBorder="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8"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1" fillId="23" borderId="7" applyNumberFormat="0" applyFont="0" applyAlignment="0" applyProtection="0"/>
    <xf numFmtId="0" fontId="35" fillId="3" borderId="8" applyNumberFormat="0" applyAlignment="0" applyProtection="0"/>
    <xf numFmtId="9" fontId="1" fillId="0" borderId="0" applyFon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cellStyleXfs>
  <cellXfs count="645">
    <xf numFmtId="0" fontId="0" fillId="0" borderId="0" xfId="0"/>
    <xf numFmtId="49" fontId="2" fillId="0" borderId="0" xfId="0" applyNumberFormat="1" applyFont="1" applyFill="1" applyAlignment="1">
      <alignment vertical="center" wrapText="1"/>
    </xf>
    <xf numFmtId="164" fontId="3" fillId="0" borderId="0" xfId="0" applyNumberFormat="1" applyFont="1" applyFill="1" applyAlignment="1">
      <alignment vertical="center" wrapText="1"/>
    </xf>
    <xf numFmtId="49" fontId="3"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4" fillId="0" borderId="0" xfId="0" applyFont="1" applyAlignment="1">
      <alignment horizontal="center"/>
    </xf>
    <xf numFmtId="0" fontId="0" fillId="25" borderId="10" xfId="0" applyFill="1" applyBorder="1"/>
    <xf numFmtId="0" fontId="10" fillId="24" borderId="17" xfId="0" applyFont="1" applyFill="1" applyBorder="1"/>
    <xf numFmtId="0" fontId="12" fillId="25" borderId="13" xfId="0" applyFont="1" applyFill="1" applyBorder="1"/>
    <xf numFmtId="0" fontId="12" fillId="0" borderId="0" xfId="0" applyFont="1"/>
    <xf numFmtId="0" fontId="13" fillId="25" borderId="10" xfId="0" applyFont="1" applyFill="1" applyBorder="1"/>
    <xf numFmtId="166" fontId="6" fillId="24" borderId="0" xfId="28" applyNumberFormat="1" applyFont="1" applyFill="1" applyBorder="1"/>
    <xf numFmtId="0" fontId="16" fillId="27" borderId="0" xfId="0" applyFont="1" applyFill="1"/>
    <xf numFmtId="0" fontId="16" fillId="28" borderId="0" xfId="0" applyFont="1" applyFill="1"/>
    <xf numFmtId="0" fontId="0" fillId="0" borderId="0" xfId="0" applyFill="1"/>
    <xf numFmtId="166" fontId="6" fillId="24" borderId="18" xfId="28" applyNumberFormat="1" applyFont="1" applyFill="1" applyBorder="1"/>
    <xf numFmtId="166" fontId="6" fillId="24" borderId="21" xfId="28" applyNumberFormat="1" applyFont="1" applyFill="1" applyBorder="1"/>
    <xf numFmtId="0" fontId="12" fillId="25" borderId="22" xfId="0" applyFont="1" applyFill="1" applyBorder="1"/>
    <xf numFmtId="166" fontId="6" fillId="24" borderId="20" xfId="28" applyNumberFormat="1" applyFont="1" applyFill="1" applyBorder="1"/>
    <xf numFmtId="0" fontId="20" fillId="0" borderId="0" xfId="0" applyFont="1" applyAlignment="1">
      <alignment horizontal="center"/>
    </xf>
    <xf numFmtId="0" fontId="20" fillId="0" borderId="0" xfId="0" applyFont="1"/>
    <xf numFmtId="49" fontId="5" fillId="0" borderId="0" xfId="0" applyNumberFormat="1" applyFont="1" applyFill="1" applyAlignment="1">
      <alignment horizontal="center" vertical="center" wrapText="1"/>
    </xf>
    <xf numFmtId="0" fontId="21" fillId="0" borderId="0" xfId="0" applyFont="1"/>
    <xf numFmtId="166" fontId="4" fillId="0" borderId="0" xfId="0" applyNumberFormat="1" applyFont="1"/>
    <xf numFmtId="166" fontId="20" fillId="0" borderId="0" xfId="0" applyNumberFormat="1" applyFont="1"/>
    <xf numFmtId="166" fontId="0" fillId="0" borderId="0" xfId="0" applyNumberFormat="1"/>
    <xf numFmtId="0" fontId="12" fillId="25" borderId="18" xfId="0" applyFont="1" applyFill="1" applyBorder="1"/>
    <xf numFmtId="49" fontId="40" fillId="26" borderId="28" xfId="0" applyNumberFormat="1" applyFont="1" applyFill="1" applyBorder="1" applyAlignment="1">
      <alignment horizontal="center" vertical="top" wrapText="1"/>
    </xf>
    <xf numFmtId="49" fontId="2" fillId="26" borderId="29" xfId="0" applyNumberFormat="1" applyFont="1" applyFill="1" applyBorder="1" applyAlignment="1">
      <alignment horizontal="center" vertical="top" wrapText="1"/>
    </xf>
    <xf numFmtId="49" fontId="3" fillId="29" borderId="30" xfId="0" applyNumberFormat="1" applyFont="1" applyFill="1" applyBorder="1" applyAlignment="1">
      <alignment vertical="top" wrapText="1"/>
    </xf>
    <xf numFmtId="49" fontId="3" fillId="29" borderId="0" xfId="0" applyNumberFormat="1" applyFont="1" applyFill="1" applyBorder="1" applyAlignment="1">
      <alignment vertical="top" wrapText="1"/>
    </xf>
    <xf numFmtId="49" fontId="3" fillId="29" borderId="12" xfId="0" quotePrefix="1" applyNumberFormat="1" applyFont="1" applyFill="1" applyBorder="1" applyAlignment="1">
      <alignment vertical="top" wrapText="1"/>
    </xf>
    <xf numFmtId="49" fontId="39" fillId="29" borderId="30" xfId="0" applyNumberFormat="1" applyFont="1" applyFill="1" applyBorder="1" applyAlignment="1">
      <alignment vertical="top" wrapText="1"/>
    </xf>
    <xf numFmtId="49" fontId="39" fillId="29" borderId="0" xfId="0" applyNumberFormat="1" applyFont="1" applyFill="1" applyBorder="1" applyAlignment="1">
      <alignment vertical="top" wrapText="1"/>
    </xf>
    <xf numFmtId="166" fontId="39" fillId="30" borderId="0" xfId="28" applyNumberFormat="1" applyFont="1" applyFill="1" applyBorder="1" applyAlignment="1">
      <alignment horizontal="center" vertical="top" wrapText="1"/>
    </xf>
    <xf numFmtId="166" fontId="39" fillId="24" borderId="0" xfId="28" applyNumberFormat="1" applyFont="1" applyFill="1" applyBorder="1" applyAlignment="1">
      <alignment horizontal="center" vertical="top" wrapText="1"/>
    </xf>
    <xf numFmtId="166" fontId="40" fillId="26" borderId="18" xfId="28" applyNumberFormat="1" applyFont="1" applyFill="1" applyBorder="1" applyAlignment="1">
      <alignment horizontal="center" vertical="top" wrapText="1"/>
    </xf>
    <xf numFmtId="166" fontId="40" fillId="26" borderId="0" xfId="28" applyNumberFormat="1" applyFont="1" applyFill="1" applyBorder="1" applyAlignment="1">
      <alignment horizontal="center" vertical="top" wrapText="1"/>
    </xf>
    <xf numFmtId="166" fontId="40" fillId="26" borderId="12" xfId="28" applyNumberFormat="1" applyFont="1" applyFill="1" applyBorder="1" applyAlignment="1">
      <alignment horizontal="center" vertical="top" wrapText="1"/>
    </xf>
    <xf numFmtId="166" fontId="40" fillId="26" borderId="14" xfId="28" applyNumberFormat="1" applyFont="1" applyFill="1" applyBorder="1" applyAlignment="1">
      <alignment horizontal="center" vertical="top" wrapText="1"/>
    </xf>
    <xf numFmtId="166" fontId="39" fillId="30" borderId="12" xfId="28" applyNumberFormat="1" applyFont="1" applyFill="1" applyBorder="1" applyAlignment="1">
      <alignment horizontal="center" vertical="top" wrapText="1"/>
    </xf>
    <xf numFmtId="49" fontId="42" fillId="0" borderId="0" xfId="0" applyNumberFormat="1" applyFont="1" applyFill="1" applyAlignment="1">
      <alignment horizontal="left" vertical="center"/>
    </xf>
    <xf numFmtId="49" fontId="42" fillId="0" borderId="0" xfId="0" applyNumberFormat="1" applyFont="1" applyFill="1" applyAlignment="1">
      <alignment vertical="center" wrapText="1"/>
    </xf>
    <xf numFmtId="49" fontId="43" fillId="0" borderId="0" xfId="0" applyNumberFormat="1" applyFont="1" applyFill="1" applyAlignment="1">
      <alignment horizontal="center" vertical="center" wrapText="1"/>
    </xf>
    <xf numFmtId="166" fontId="42" fillId="0" borderId="0" xfId="28" applyNumberFormat="1" applyFont="1" applyFill="1" applyAlignment="1">
      <alignment horizontal="left" vertical="center"/>
    </xf>
    <xf numFmtId="49" fontId="3" fillId="29" borderId="15" xfId="0" applyNumberFormat="1" applyFont="1" applyFill="1" applyBorder="1" applyAlignment="1">
      <alignment horizontal="center" vertical="top" wrapText="1"/>
    </xf>
    <xf numFmtId="49" fontId="3" fillId="29" borderId="30" xfId="0" applyNumberFormat="1" applyFont="1" applyFill="1" applyBorder="1" applyAlignment="1">
      <alignment horizontal="center" vertical="top" wrapText="1"/>
    </xf>
    <xf numFmtId="49" fontId="39" fillId="29" borderId="30" xfId="0" applyNumberFormat="1" applyFont="1" applyFill="1" applyBorder="1" applyAlignment="1">
      <alignment horizontal="center" vertical="top" wrapText="1"/>
    </xf>
    <xf numFmtId="166" fontId="3" fillId="30" borderId="0" xfId="28" applyNumberFormat="1" applyFont="1" applyFill="1" applyBorder="1" applyAlignment="1">
      <alignment horizontal="center" vertical="top" wrapText="1"/>
    </xf>
    <xf numFmtId="166" fontId="2" fillId="26" borderId="0" xfId="28" applyNumberFormat="1" applyFont="1" applyFill="1" applyBorder="1" applyAlignment="1">
      <alignment horizontal="center" vertical="top" wrapText="1"/>
    </xf>
    <xf numFmtId="166" fontId="2" fillId="26" borderId="18" xfId="28" applyNumberFormat="1" applyFont="1" applyFill="1" applyBorder="1" applyAlignment="1">
      <alignment horizontal="center" vertical="top" wrapText="1"/>
    </xf>
    <xf numFmtId="166" fontId="3" fillId="30" borderId="30" xfId="28" applyNumberFormat="1" applyFont="1" applyFill="1" applyBorder="1" applyAlignment="1">
      <alignment horizontal="center" vertical="top" wrapText="1"/>
    </xf>
    <xf numFmtId="0" fontId="4" fillId="0" borderId="0" xfId="0" applyFont="1" applyFill="1" applyAlignment="1">
      <alignment horizontal="center" vertical="center" wrapText="1"/>
    </xf>
    <xf numFmtId="0" fontId="4" fillId="0" borderId="0" xfId="0" applyFont="1"/>
    <xf numFmtId="0" fontId="7" fillId="0" borderId="0" xfId="0" applyFont="1"/>
    <xf numFmtId="166" fontId="45" fillId="26" borderId="0" xfId="28" applyNumberFormat="1" applyFont="1" applyFill="1" applyBorder="1" applyAlignment="1">
      <alignment horizontal="center" vertical="top" wrapText="1"/>
    </xf>
    <xf numFmtId="166" fontId="45" fillId="26" borderId="18" xfId="28" applyNumberFormat="1" applyFont="1" applyFill="1" applyBorder="1" applyAlignment="1">
      <alignment horizontal="center" vertical="top" wrapText="1"/>
    </xf>
    <xf numFmtId="166" fontId="45" fillId="26" borderId="30" xfId="28" applyNumberFormat="1" applyFont="1" applyFill="1" applyBorder="1" applyAlignment="1">
      <alignment horizontal="center" vertical="top" wrapText="1"/>
    </xf>
    <xf numFmtId="166" fontId="45" fillId="26" borderId="16" xfId="28" applyNumberFormat="1" applyFont="1" applyFill="1" applyBorder="1" applyAlignment="1">
      <alignment horizontal="center" vertical="top" wrapText="1"/>
    </xf>
    <xf numFmtId="164" fontId="46" fillId="0" borderId="0" xfId="0" applyNumberFormat="1" applyFont="1" applyFill="1" applyAlignment="1">
      <alignment vertical="center" wrapText="1"/>
    </xf>
    <xf numFmtId="0" fontId="47" fillId="0" borderId="0" xfId="0" applyFont="1"/>
    <xf numFmtId="0" fontId="48" fillId="0" borderId="0" xfId="0" applyFont="1"/>
    <xf numFmtId="49" fontId="46" fillId="0" borderId="0" xfId="0" applyNumberFormat="1" applyFont="1" applyFill="1" applyAlignment="1">
      <alignment horizontal="center" vertical="center" wrapText="1"/>
    </xf>
    <xf numFmtId="49" fontId="49" fillId="0" borderId="0" xfId="0" applyNumberFormat="1" applyFont="1" applyFill="1" applyAlignment="1">
      <alignment horizontal="center" vertical="center" wrapText="1"/>
    </xf>
    <xf numFmtId="166" fontId="40" fillId="26" borderId="30" xfId="28" applyNumberFormat="1" applyFont="1" applyFill="1" applyBorder="1" applyAlignment="1">
      <alignment horizontal="center" vertical="top" wrapText="1"/>
    </xf>
    <xf numFmtId="166" fontId="40" fillId="26" borderId="16" xfId="28" applyNumberFormat="1" applyFont="1" applyFill="1" applyBorder="1" applyAlignment="1">
      <alignment horizontal="center" vertical="top" wrapText="1"/>
    </xf>
    <xf numFmtId="166" fontId="39" fillId="0" borderId="0" xfId="28" applyNumberFormat="1" applyFont="1" applyFill="1" applyBorder="1" applyAlignment="1">
      <alignment horizontal="center" vertical="top" wrapText="1"/>
    </xf>
    <xf numFmtId="17" fontId="15" fillId="0" borderId="25" xfId="0" applyNumberFormat="1" applyFont="1" applyBorder="1" applyAlignment="1">
      <alignment horizontal="center"/>
    </xf>
    <xf numFmtId="17" fontId="15" fillId="0" borderId="26" xfId="0" applyNumberFormat="1" applyFont="1" applyBorder="1" applyAlignment="1">
      <alignment horizontal="center"/>
    </xf>
    <xf numFmtId="17" fontId="15" fillId="0" borderId="27" xfId="0" applyNumberFormat="1" applyFont="1" applyBorder="1" applyAlignment="1">
      <alignment horizontal="center"/>
    </xf>
    <xf numFmtId="166" fontId="3" fillId="0" borderId="0" xfId="28" applyNumberFormat="1" applyFont="1" applyFill="1" applyBorder="1" applyAlignment="1">
      <alignment horizontal="center" vertical="top" wrapText="1"/>
    </xf>
    <xf numFmtId="17" fontId="15" fillId="0" borderId="31" xfId="0" applyNumberFormat="1" applyFont="1" applyBorder="1" applyAlignment="1">
      <alignment horizontal="center"/>
    </xf>
    <xf numFmtId="17" fontId="15" fillId="0" borderId="32" xfId="0" applyNumberFormat="1" applyFont="1" applyBorder="1" applyAlignment="1">
      <alignment horizontal="center"/>
    </xf>
    <xf numFmtId="17" fontId="15" fillId="0" borderId="33" xfId="0" applyNumberFormat="1" applyFont="1" applyBorder="1" applyAlignment="1">
      <alignment horizontal="center"/>
    </xf>
    <xf numFmtId="10" fontId="47" fillId="0" borderId="0" xfId="40" applyNumberFormat="1" applyFont="1"/>
    <xf numFmtId="49" fontId="2" fillId="26" borderId="28" xfId="0" applyNumberFormat="1" applyFont="1" applyFill="1" applyBorder="1" applyAlignment="1">
      <alignment horizontal="center" vertical="top" wrapText="1"/>
    </xf>
    <xf numFmtId="49" fontId="3" fillId="29" borderId="17" xfId="0" applyNumberFormat="1" applyFont="1" applyFill="1" applyBorder="1" applyAlignment="1">
      <alignment vertical="top" wrapText="1"/>
    </xf>
    <xf numFmtId="49" fontId="39" fillId="29" borderId="15" xfId="0" applyNumberFormat="1" applyFont="1" applyFill="1" applyBorder="1" applyAlignment="1">
      <alignment vertical="top" wrapText="1"/>
    </xf>
    <xf numFmtId="49" fontId="39" fillId="29" borderId="17" xfId="0" applyNumberFormat="1" applyFont="1" applyFill="1" applyBorder="1" applyAlignment="1">
      <alignment vertical="top" wrapText="1"/>
    </xf>
    <xf numFmtId="49" fontId="3" fillId="29" borderId="17" xfId="0" applyNumberFormat="1" applyFont="1" applyFill="1" applyBorder="1" applyAlignment="1">
      <alignment vertical="top" wrapText="1"/>
    </xf>
    <xf numFmtId="49" fontId="3" fillId="29" borderId="11" xfId="0" applyNumberFormat="1" applyFont="1" applyFill="1" applyBorder="1" applyAlignment="1">
      <alignment vertical="top" wrapText="1"/>
    </xf>
    <xf numFmtId="49" fontId="3" fillId="29" borderId="17" xfId="0" applyNumberFormat="1" applyFont="1" applyFill="1" applyBorder="1" applyAlignment="1">
      <alignment vertical="top" wrapText="1"/>
    </xf>
    <xf numFmtId="49" fontId="3" fillId="29" borderId="17" xfId="0" applyNumberFormat="1" applyFont="1" applyFill="1" applyBorder="1" applyAlignment="1">
      <alignment vertical="top" wrapText="1"/>
    </xf>
    <xf numFmtId="49" fontId="3" fillId="29" borderId="17" xfId="0" applyNumberFormat="1" applyFont="1" applyFill="1" applyBorder="1" applyAlignment="1">
      <alignment vertical="top" wrapText="1"/>
    </xf>
    <xf numFmtId="49" fontId="3" fillId="29" borderId="34" xfId="0" applyNumberFormat="1" applyFont="1" applyFill="1" applyBorder="1" applyAlignment="1">
      <alignment horizontal="center" vertical="top" wrapText="1"/>
    </xf>
    <xf numFmtId="49" fontId="3" fillId="29" borderId="28" xfId="0" applyNumberFormat="1" applyFont="1" applyFill="1" applyBorder="1" applyAlignment="1">
      <alignment horizontal="center" vertical="top" wrapText="1"/>
    </xf>
    <xf numFmtId="49" fontId="39" fillId="29" borderId="28" xfId="0" applyNumberFormat="1" applyFont="1" applyFill="1" applyBorder="1" applyAlignment="1">
      <alignment horizontal="center" vertical="top" wrapText="1"/>
    </xf>
    <xf numFmtId="49" fontId="3" fillId="29" borderId="17" xfId="0" applyNumberFormat="1" applyFont="1" applyFill="1" applyBorder="1" applyAlignment="1">
      <alignment vertical="top" wrapText="1"/>
    </xf>
    <xf numFmtId="166" fontId="6" fillId="24" borderId="16" xfId="28" applyNumberFormat="1" applyFont="1" applyFill="1" applyBorder="1"/>
    <xf numFmtId="0" fontId="12" fillId="25" borderId="10" xfId="0" applyFont="1" applyFill="1" applyBorder="1"/>
    <xf numFmtId="166" fontId="6" fillId="24" borderId="30" xfId="28" applyNumberFormat="1" applyFont="1" applyFill="1" applyBorder="1"/>
    <xf numFmtId="49" fontId="3" fillId="29" borderId="35" xfId="0" quotePrefix="1" applyNumberFormat="1" applyFont="1" applyFill="1" applyBorder="1" applyAlignment="1">
      <alignment vertical="top" wrapText="1"/>
    </xf>
    <xf numFmtId="166" fontId="40" fillId="26" borderId="35" xfId="28" applyNumberFormat="1" applyFont="1" applyFill="1" applyBorder="1" applyAlignment="1">
      <alignment horizontal="center" vertical="top" wrapText="1"/>
    </xf>
    <xf numFmtId="166" fontId="40" fillId="26" borderId="36" xfId="28" applyNumberFormat="1" applyFont="1" applyFill="1" applyBorder="1" applyAlignment="1">
      <alignment horizontal="center" vertical="top" wrapText="1"/>
    </xf>
    <xf numFmtId="166" fontId="3" fillId="30" borderId="12" xfId="28" applyNumberFormat="1" applyFont="1" applyFill="1" applyBorder="1" applyAlignment="1">
      <alignment horizontal="center" vertical="top" wrapText="1"/>
    </xf>
    <xf numFmtId="0" fontId="1" fillId="0" borderId="0" xfId="0" applyFont="1"/>
    <xf numFmtId="0" fontId="12" fillId="25" borderId="21" xfId="0" applyFont="1" applyFill="1" applyBorder="1"/>
    <xf numFmtId="166" fontId="2" fillId="26" borderId="35" xfId="28" applyNumberFormat="1" applyFont="1" applyFill="1" applyBorder="1" applyAlignment="1">
      <alignment horizontal="center" vertical="top" wrapText="1"/>
    </xf>
    <xf numFmtId="166" fontId="2" fillId="26" borderId="36" xfId="28" applyNumberFormat="1" applyFont="1" applyFill="1" applyBorder="1" applyAlignment="1">
      <alignment horizontal="center" vertical="top" wrapText="1"/>
    </xf>
    <xf numFmtId="166" fontId="2" fillId="26" borderId="44" xfId="28" applyNumberFormat="1" applyFont="1" applyFill="1" applyBorder="1" applyAlignment="1">
      <alignment horizontal="center" vertical="top" wrapText="1"/>
    </xf>
    <xf numFmtId="166" fontId="45" fillId="26" borderId="35" xfId="28" applyNumberFormat="1" applyFont="1" applyFill="1" applyBorder="1" applyAlignment="1">
      <alignment horizontal="center" vertical="top" wrapText="1"/>
    </xf>
    <xf numFmtId="3" fontId="11" fillId="34" borderId="15" xfId="0" applyNumberFormat="1" applyFont="1" applyFill="1" applyBorder="1"/>
    <xf numFmtId="38" fontId="11" fillId="0" borderId="30" xfId="0" applyNumberFormat="1" applyFont="1" applyFill="1" applyBorder="1"/>
    <xf numFmtId="38" fontId="11" fillId="24" borderId="30" xfId="28" applyNumberFormat="1" applyFont="1" applyFill="1" applyBorder="1"/>
    <xf numFmtId="38" fontId="11" fillId="24" borderId="17" xfId="0" applyNumberFormat="1" applyFont="1" applyFill="1" applyBorder="1"/>
    <xf numFmtId="38" fontId="11" fillId="24" borderId="0" xfId="0" applyNumberFormat="1" applyFont="1" applyFill="1" applyBorder="1"/>
    <xf numFmtId="38" fontId="11" fillId="24" borderId="0" xfId="28" applyNumberFormat="1" applyFont="1" applyFill="1" applyBorder="1"/>
    <xf numFmtId="38" fontId="11" fillId="24" borderId="23" xfId="0" applyNumberFormat="1" applyFont="1" applyFill="1" applyBorder="1"/>
    <xf numFmtId="38" fontId="11" fillId="24" borderId="20" xfId="0" applyNumberFormat="1" applyFont="1" applyFill="1" applyBorder="1"/>
    <xf numFmtId="38" fontId="11" fillId="24" borderId="20" xfId="28" applyNumberFormat="1" applyFont="1" applyFill="1" applyBorder="1"/>
    <xf numFmtId="38" fontId="11" fillId="24" borderId="15" xfId="0" applyNumberFormat="1" applyFont="1" applyFill="1" applyBorder="1"/>
    <xf numFmtId="38" fontId="11" fillId="0" borderId="0" xfId="0" applyNumberFormat="1" applyFont="1" applyFill="1" applyBorder="1"/>
    <xf numFmtId="38" fontId="11" fillId="34" borderId="0" xfId="28" applyNumberFormat="1" applyFont="1" applyFill="1" applyBorder="1"/>
    <xf numFmtId="38" fontId="11" fillId="34" borderId="0" xfId="0" applyNumberFormat="1" applyFont="1" applyFill="1" applyBorder="1"/>
    <xf numFmtId="166" fontId="45" fillId="26" borderId="36" xfId="28" applyNumberFormat="1" applyFont="1" applyFill="1" applyBorder="1" applyAlignment="1">
      <alignment horizontal="center" vertical="top" wrapText="1"/>
    </xf>
    <xf numFmtId="49" fontId="40" fillId="26" borderId="29" xfId="0" applyNumberFormat="1" applyFont="1" applyFill="1" applyBorder="1" applyAlignment="1">
      <alignment horizontal="center" vertical="top" wrapText="1"/>
    </xf>
    <xf numFmtId="166" fontId="2" fillId="26" borderId="46" xfId="28" applyNumberFormat="1" applyFont="1" applyFill="1" applyBorder="1" applyAlignment="1">
      <alignment horizontal="center" vertical="top" wrapText="1"/>
    </xf>
    <xf numFmtId="0" fontId="52" fillId="24" borderId="11" xfId="0" applyFont="1" applyFill="1" applyBorder="1"/>
    <xf numFmtId="0" fontId="52" fillId="24" borderId="14" xfId="0" applyFont="1" applyFill="1" applyBorder="1"/>
    <xf numFmtId="0" fontId="52" fillId="24" borderId="12" xfId="0" applyFont="1" applyFill="1" applyBorder="1"/>
    <xf numFmtId="0" fontId="52" fillId="25" borderId="19" xfId="0" applyFont="1" applyFill="1" applyBorder="1"/>
    <xf numFmtId="0" fontId="52" fillId="0" borderId="0" xfId="0" applyFont="1"/>
    <xf numFmtId="0" fontId="52" fillId="24" borderId="35" xfId="0" applyFont="1" applyFill="1" applyBorder="1"/>
    <xf numFmtId="0" fontId="52" fillId="25" borderId="45" xfId="0" applyFont="1" applyFill="1" applyBorder="1"/>
    <xf numFmtId="0" fontId="11" fillId="26" borderId="17" xfId="0" applyFont="1" applyFill="1" applyBorder="1" applyAlignment="1">
      <alignment horizontal="center"/>
    </xf>
    <xf numFmtId="0" fontId="11" fillId="26" borderId="0" xfId="0" applyFont="1" applyFill="1" applyBorder="1" applyAlignment="1">
      <alignment horizontal="center"/>
    </xf>
    <xf numFmtId="0" fontId="11" fillId="26" borderId="35" xfId="0" applyFont="1" applyFill="1" applyBorder="1" applyAlignment="1">
      <alignment horizontal="center"/>
    </xf>
    <xf numFmtId="0" fontId="11" fillId="26" borderId="0" xfId="0" quotePrefix="1" applyFont="1" applyFill="1" applyBorder="1" applyAlignment="1">
      <alignment horizontal="center" wrapText="1"/>
    </xf>
    <xf numFmtId="0" fontId="11" fillId="26" borderId="18" xfId="0" applyFont="1" applyFill="1" applyBorder="1" applyAlignment="1">
      <alignment horizontal="center"/>
    </xf>
    <xf numFmtId="0" fontId="11" fillId="25" borderId="13" xfId="0" applyFont="1" applyFill="1" applyBorder="1"/>
    <xf numFmtId="0" fontId="11" fillId="26" borderId="18" xfId="0" applyFont="1" applyFill="1" applyBorder="1" applyAlignment="1">
      <alignment horizontal="center" wrapText="1"/>
    </xf>
    <xf numFmtId="0" fontId="52" fillId="34" borderId="0" xfId="0" applyFont="1" applyFill="1"/>
    <xf numFmtId="0" fontId="11" fillId="26" borderId="35" xfId="0" quotePrefix="1" applyFont="1" applyFill="1" applyBorder="1" applyAlignment="1">
      <alignment horizontal="center" wrapText="1"/>
    </xf>
    <xf numFmtId="0" fontId="11" fillId="26" borderId="36" xfId="0" applyFont="1" applyFill="1" applyBorder="1" applyAlignment="1">
      <alignment horizontal="center"/>
    </xf>
    <xf numFmtId="0" fontId="11" fillId="26" borderId="36" xfId="0" applyFont="1" applyFill="1" applyBorder="1" applyAlignment="1">
      <alignment horizontal="center" wrapText="1"/>
    </xf>
    <xf numFmtId="38" fontId="11" fillId="30" borderId="0" xfId="0" applyNumberFormat="1" applyFont="1" applyFill="1" applyBorder="1"/>
    <xf numFmtId="0" fontId="54" fillId="24" borderId="12" xfId="0" applyFont="1" applyFill="1" applyBorder="1"/>
    <xf numFmtId="38" fontId="55" fillId="24" borderId="0" xfId="0" applyNumberFormat="1" applyFont="1" applyFill="1" applyBorder="1"/>
    <xf numFmtId="38" fontId="55" fillId="24" borderId="20" xfId="0" applyNumberFormat="1" applyFont="1" applyFill="1" applyBorder="1"/>
    <xf numFmtId="38" fontId="55" fillId="30" borderId="30" xfId="0" applyNumberFormat="1" applyFont="1" applyFill="1" applyBorder="1"/>
    <xf numFmtId="38" fontId="55" fillId="34" borderId="0" xfId="0" applyNumberFormat="1" applyFont="1" applyFill="1" applyBorder="1"/>
    <xf numFmtId="38" fontId="11" fillId="30" borderId="30" xfId="0" applyNumberFormat="1" applyFont="1" applyFill="1" applyBorder="1"/>
    <xf numFmtId="38" fontId="11" fillId="0" borderId="20" xfId="0" applyNumberFormat="1" applyFont="1" applyFill="1" applyBorder="1"/>
    <xf numFmtId="166" fontId="0" fillId="30" borderId="0" xfId="0" applyNumberFormat="1" applyFill="1"/>
    <xf numFmtId="49" fontId="44" fillId="0" borderId="0" xfId="0" applyNumberFormat="1" applyFont="1" applyFill="1" applyAlignment="1">
      <alignment horizontal="center" vertical="center" wrapText="1"/>
    </xf>
    <xf numFmtId="49" fontId="44" fillId="0" borderId="0" xfId="0" applyNumberFormat="1" applyFont="1" applyFill="1" applyAlignment="1">
      <alignment horizontal="left" vertical="center"/>
    </xf>
    <xf numFmtId="49" fontId="3" fillId="29" borderId="17" xfId="0" applyNumberFormat="1" applyFont="1" applyFill="1" applyBorder="1" applyAlignment="1">
      <alignment vertical="top" wrapText="1"/>
    </xf>
    <xf numFmtId="49" fontId="3" fillId="29" borderId="17" xfId="0" applyNumberFormat="1" applyFont="1" applyFill="1" applyBorder="1" applyAlignment="1">
      <alignment vertical="top" wrapText="1"/>
    </xf>
    <xf numFmtId="49" fontId="3" fillId="29" borderId="37" xfId="0" applyNumberFormat="1" applyFont="1" applyFill="1" applyBorder="1" applyAlignment="1">
      <alignment vertical="top" wrapText="1"/>
    </xf>
    <xf numFmtId="166" fontId="3" fillId="33" borderId="0" xfId="28" applyNumberFormat="1" applyFont="1" applyFill="1" applyBorder="1" applyAlignment="1">
      <alignment horizontal="center" vertical="top" wrapText="1"/>
    </xf>
    <xf numFmtId="166" fontId="3" fillId="33" borderId="12" xfId="28" applyNumberFormat="1" applyFont="1" applyFill="1" applyBorder="1" applyAlignment="1">
      <alignment horizontal="center" vertical="top" wrapText="1"/>
    </xf>
    <xf numFmtId="166" fontId="3" fillId="33" borderId="30" xfId="28" applyNumberFormat="1" applyFont="1" applyFill="1" applyBorder="1" applyAlignment="1">
      <alignment horizontal="center" vertical="top" wrapText="1"/>
    </xf>
    <xf numFmtId="49" fontId="3" fillId="29" borderId="17" xfId="0" applyNumberFormat="1" applyFont="1" applyFill="1" applyBorder="1" applyAlignment="1">
      <alignment vertical="top" wrapText="1"/>
    </xf>
    <xf numFmtId="49" fontId="3" fillId="29" borderId="37" xfId="0" applyNumberFormat="1" applyFont="1" applyFill="1" applyBorder="1" applyAlignment="1">
      <alignment vertical="top" wrapText="1"/>
    </xf>
    <xf numFmtId="0" fontId="51" fillId="34" borderId="0" xfId="0" applyFont="1" applyFill="1"/>
    <xf numFmtId="0" fontId="0" fillId="34" borderId="0" xfId="0" applyFill="1"/>
    <xf numFmtId="49" fontId="3" fillId="29" borderId="15" xfId="0" applyNumberFormat="1" applyFont="1" applyFill="1" applyBorder="1" applyAlignment="1">
      <alignment vertical="top" wrapText="1"/>
    </xf>
    <xf numFmtId="49" fontId="3" fillId="29" borderId="17" xfId="0" applyNumberFormat="1" applyFont="1" applyFill="1" applyBorder="1" applyAlignment="1">
      <alignment vertical="top" wrapText="1"/>
    </xf>
    <xf numFmtId="49" fontId="3" fillId="29" borderId="11" xfId="0" applyNumberFormat="1" applyFont="1" applyFill="1" applyBorder="1" applyAlignment="1">
      <alignment vertical="top" wrapText="1"/>
    </xf>
    <xf numFmtId="49" fontId="3" fillId="29" borderId="37" xfId="0" applyNumberFormat="1" applyFont="1" applyFill="1" applyBorder="1" applyAlignment="1">
      <alignment vertical="top" wrapText="1"/>
    </xf>
    <xf numFmtId="0" fontId="0" fillId="36" borderId="10" xfId="0" applyFill="1" applyBorder="1"/>
    <xf numFmtId="0" fontId="0" fillId="36" borderId="13" xfId="0" applyFill="1" applyBorder="1"/>
    <xf numFmtId="0" fontId="0" fillId="36" borderId="45" xfId="0" applyFill="1" applyBorder="1"/>
    <xf numFmtId="49" fontId="3" fillId="29" borderId="17" xfId="0" applyNumberFormat="1" applyFont="1" applyFill="1" applyBorder="1" applyAlignment="1">
      <alignment vertical="top" wrapText="1"/>
    </xf>
    <xf numFmtId="49" fontId="3" fillId="29" borderId="11" xfId="0" applyNumberFormat="1" applyFont="1" applyFill="1" applyBorder="1" applyAlignment="1">
      <alignment vertical="top" wrapText="1"/>
    </xf>
    <xf numFmtId="49" fontId="3" fillId="29" borderId="15" xfId="0" applyNumberFormat="1" applyFont="1" applyFill="1" applyBorder="1" applyAlignment="1">
      <alignment vertical="top" wrapText="1"/>
    </xf>
    <xf numFmtId="49" fontId="3" fillId="29" borderId="37" xfId="0" applyNumberFormat="1" applyFont="1" applyFill="1" applyBorder="1" applyAlignment="1">
      <alignment vertical="top" wrapText="1"/>
    </xf>
    <xf numFmtId="165" fontId="41" fillId="0" borderId="18" xfId="0" applyNumberFormat="1" applyFont="1" applyFill="1" applyBorder="1" applyAlignment="1">
      <alignment vertical="center"/>
    </xf>
    <xf numFmtId="14" fontId="41" fillId="0" borderId="0" xfId="0" applyNumberFormat="1" applyFont="1" applyFill="1" applyAlignment="1">
      <alignment vertical="center"/>
    </xf>
    <xf numFmtId="43" fontId="3" fillId="33" borderId="0" xfId="28" applyNumberFormat="1" applyFont="1" applyFill="1" applyBorder="1" applyAlignment="1">
      <alignment horizontal="center" vertical="top" wrapText="1"/>
    </xf>
    <xf numFmtId="43" fontId="2" fillId="26" borderId="44" xfId="28" applyNumberFormat="1" applyFont="1" applyFill="1" applyBorder="1" applyAlignment="1">
      <alignment horizontal="center" vertical="top" wrapText="1"/>
    </xf>
    <xf numFmtId="43" fontId="2" fillId="26" borderId="18" xfId="28" applyNumberFormat="1" applyFont="1" applyFill="1" applyBorder="1" applyAlignment="1">
      <alignment horizontal="center" vertical="top" wrapText="1"/>
    </xf>
    <xf numFmtId="166" fontId="0" fillId="36" borderId="13" xfId="0" applyNumberFormat="1" applyFill="1" applyBorder="1"/>
    <xf numFmtId="43" fontId="3" fillId="33" borderId="12" xfId="28" applyNumberFormat="1" applyFont="1" applyFill="1" applyBorder="1" applyAlignment="1">
      <alignment horizontal="center" vertical="top" wrapText="1"/>
    </xf>
    <xf numFmtId="170" fontId="3" fillId="33" borderId="0" xfId="28" applyNumberFormat="1" applyFont="1" applyFill="1" applyBorder="1" applyAlignment="1">
      <alignment horizontal="center" vertical="top" wrapText="1"/>
    </xf>
    <xf numFmtId="170" fontId="2" fillId="26" borderId="44" xfId="28" applyNumberFormat="1" applyFont="1" applyFill="1" applyBorder="1" applyAlignment="1">
      <alignment horizontal="center" vertical="top" wrapText="1"/>
    </xf>
    <xf numFmtId="170" fontId="2" fillId="26" borderId="18" xfId="28" applyNumberFormat="1" applyFont="1" applyFill="1" applyBorder="1" applyAlignment="1">
      <alignment horizontal="center" vertical="top" wrapText="1"/>
    </xf>
    <xf numFmtId="170" fontId="2" fillId="26" borderId="46" xfId="28" applyNumberFormat="1" applyFont="1" applyFill="1" applyBorder="1" applyAlignment="1">
      <alignment horizontal="center" vertical="top" wrapText="1"/>
    </xf>
    <xf numFmtId="170" fontId="2" fillId="26" borderId="36" xfId="28" applyNumberFormat="1" applyFont="1" applyFill="1" applyBorder="1" applyAlignment="1">
      <alignment horizontal="center" vertical="top" wrapText="1"/>
    </xf>
    <xf numFmtId="43" fontId="2" fillId="26" borderId="46" xfId="28" applyNumberFormat="1" applyFont="1" applyFill="1" applyBorder="1" applyAlignment="1">
      <alignment horizontal="center" vertical="top" wrapText="1"/>
    </xf>
    <xf numFmtId="43" fontId="2" fillId="26" borderId="36" xfId="28" applyNumberFormat="1" applyFont="1" applyFill="1" applyBorder="1" applyAlignment="1">
      <alignment horizontal="center" vertical="top" wrapText="1"/>
    </xf>
    <xf numFmtId="41" fontId="3" fillId="33" borderId="0" xfId="28" applyNumberFormat="1" applyFont="1" applyFill="1" applyBorder="1" applyAlignment="1">
      <alignment horizontal="center" vertical="top" wrapText="1"/>
    </xf>
    <xf numFmtId="41" fontId="2" fillId="26" borderId="44" xfId="28" applyNumberFormat="1" applyFont="1" applyFill="1" applyBorder="1" applyAlignment="1">
      <alignment horizontal="center" vertical="top" wrapText="1"/>
    </xf>
    <xf numFmtId="41" fontId="2" fillId="26" borderId="18" xfId="28" applyNumberFormat="1" applyFont="1" applyFill="1" applyBorder="1" applyAlignment="1">
      <alignment horizontal="center" vertical="top" wrapText="1"/>
    </xf>
    <xf numFmtId="41" fontId="0" fillId="36" borderId="13" xfId="0" applyNumberFormat="1" applyFill="1" applyBorder="1"/>
    <xf numFmtId="41" fontId="44" fillId="33" borderId="30" xfId="28" applyNumberFormat="1" applyFont="1" applyFill="1" applyBorder="1" applyAlignment="1">
      <alignment horizontal="right" vertical="top"/>
    </xf>
    <xf numFmtId="41" fontId="45" fillId="26" borderId="18" xfId="28" applyNumberFormat="1" applyFont="1" applyFill="1" applyBorder="1" applyAlignment="1">
      <alignment horizontal="center" vertical="top" wrapText="1"/>
    </xf>
    <xf numFmtId="41" fontId="50" fillId="33" borderId="0" xfId="0" applyNumberFormat="1" applyFont="1" applyFill="1" applyBorder="1" applyAlignment="1">
      <alignment horizontal="right" vertical="top"/>
    </xf>
    <xf numFmtId="41" fontId="44" fillId="33" borderId="0" xfId="28" applyNumberFormat="1" applyFont="1" applyFill="1" applyBorder="1" applyAlignment="1">
      <alignment horizontal="right" vertical="top"/>
    </xf>
    <xf numFmtId="49" fontId="2" fillId="24" borderId="28" xfId="0" applyNumberFormat="1" applyFont="1" applyFill="1" applyBorder="1" applyAlignment="1">
      <alignment horizontal="left" vertical="center" wrapText="1"/>
    </xf>
    <xf numFmtId="49" fontId="2" fillId="24" borderId="41" xfId="0" applyNumberFormat="1" applyFont="1" applyFill="1" applyBorder="1" applyAlignment="1">
      <alignment horizontal="left" vertical="top" wrapText="1"/>
    </xf>
    <xf numFmtId="0" fontId="0" fillId="36" borderId="19" xfId="0" applyFill="1" applyBorder="1"/>
    <xf numFmtId="0" fontId="12" fillId="0" borderId="35" xfId="0" applyFont="1" applyBorder="1"/>
    <xf numFmtId="0" fontId="10" fillId="24" borderId="13" xfId="0" applyFont="1" applyFill="1" applyBorder="1"/>
    <xf numFmtId="0" fontId="52" fillId="24" borderId="45" xfId="0" applyFont="1" applyFill="1" applyBorder="1"/>
    <xf numFmtId="0" fontId="11" fillId="26" borderId="37" xfId="0" applyFont="1" applyFill="1" applyBorder="1" applyAlignment="1">
      <alignment horizontal="center"/>
    </xf>
    <xf numFmtId="0" fontId="11" fillId="25" borderId="45" xfId="0" applyFont="1" applyFill="1" applyBorder="1"/>
    <xf numFmtId="0" fontId="16" fillId="34" borderId="0" xfId="0" applyFont="1" applyFill="1"/>
    <xf numFmtId="0" fontId="17" fillId="34" borderId="0" xfId="0" applyFont="1" applyFill="1"/>
    <xf numFmtId="0" fontId="17" fillId="37" borderId="0" xfId="0" applyFont="1" applyFill="1"/>
    <xf numFmtId="0" fontId="0" fillId="37" borderId="0" xfId="0" applyFill="1"/>
    <xf numFmtId="170" fontId="3" fillId="33" borderId="30" xfId="28" applyNumberFormat="1" applyFont="1" applyFill="1" applyBorder="1" applyAlignment="1">
      <alignment horizontal="center" vertical="top" wrapText="1"/>
    </xf>
    <xf numFmtId="170" fontId="2" fillId="26" borderId="43" xfId="28" applyNumberFormat="1" applyFont="1" applyFill="1" applyBorder="1" applyAlignment="1">
      <alignment horizontal="center" vertical="top" wrapText="1"/>
    </xf>
    <xf numFmtId="170" fontId="2" fillId="26" borderId="16" xfId="28" applyNumberFormat="1" applyFont="1" applyFill="1" applyBorder="1" applyAlignment="1">
      <alignment horizontal="center" vertical="top" wrapText="1"/>
    </xf>
    <xf numFmtId="166" fontId="0" fillId="36" borderId="10" xfId="0" applyNumberFormat="1" applyFill="1" applyBorder="1"/>
    <xf numFmtId="168" fontId="2" fillId="26" borderId="44" xfId="28" applyNumberFormat="1" applyFont="1" applyFill="1" applyBorder="1" applyAlignment="1">
      <alignment horizontal="center" vertical="top" wrapText="1"/>
    </xf>
    <xf numFmtId="168" fontId="2" fillId="26" borderId="46" xfId="28" applyNumberFormat="1" applyFont="1" applyFill="1" applyBorder="1" applyAlignment="1">
      <alignment horizontal="center" vertical="top" wrapText="1"/>
    </xf>
    <xf numFmtId="40" fontId="11" fillId="24" borderId="30" xfId="28" applyNumberFormat="1" applyFont="1" applyFill="1" applyBorder="1"/>
    <xf numFmtId="40" fontId="11" fillId="24" borderId="0" xfId="28" applyNumberFormat="1" applyFont="1" applyFill="1" applyBorder="1"/>
    <xf numFmtId="40" fontId="11" fillId="24" borderId="20" xfId="28" applyNumberFormat="1" applyFont="1" applyFill="1" applyBorder="1"/>
    <xf numFmtId="49" fontId="2" fillId="29" borderId="16" xfId="0" applyNumberFormat="1" applyFont="1" applyFill="1" applyBorder="1" applyAlignment="1">
      <alignment vertical="top" wrapText="1"/>
    </xf>
    <xf numFmtId="49" fontId="2" fillId="29" borderId="18" xfId="0" applyNumberFormat="1" applyFont="1" applyFill="1" applyBorder="1" applyAlignment="1">
      <alignment vertical="top" wrapText="1"/>
    </xf>
    <xf numFmtId="49" fontId="2" fillId="29" borderId="36" xfId="0" applyNumberFormat="1" applyFont="1" applyFill="1" applyBorder="1" applyAlignment="1">
      <alignment vertical="top" wrapText="1"/>
    </xf>
    <xf numFmtId="38" fontId="0" fillId="34" borderId="0" xfId="0" applyNumberFormat="1" applyFill="1"/>
    <xf numFmtId="40" fontId="11" fillId="24" borderId="15" xfId="0" applyNumberFormat="1" applyFont="1" applyFill="1" applyBorder="1"/>
    <xf numFmtId="40" fontId="11" fillId="0" borderId="30" xfId="0" applyNumberFormat="1" applyFont="1" applyFill="1" applyBorder="1"/>
    <xf numFmtId="40" fontId="55" fillId="24" borderId="0" xfId="0" applyNumberFormat="1" applyFont="1" applyFill="1" applyBorder="1"/>
    <xf numFmtId="40" fontId="11" fillId="24" borderId="17" xfId="0" applyNumberFormat="1" applyFont="1" applyFill="1" applyBorder="1"/>
    <xf numFmtId="40" fontId="11" fillId="24" borderId="0" xfId="0" applyNumberFormat="1" applyFont="1" applyFill="1" applyBorder="1"/>
    <xf numFmtId="40" fontId="11" fillId="24" borderId="20" xfId="0" applyNumberFormat="1" applyFont="1" applyFill="1" applyBorder="1"/>
    <xf numFmtId="40" fontId="55" fillId="24" borderId="20" xfId="0" applyNumberFormat="1" applyFont="1" applyFill="1" applyBorder="1"/>
    <xf numFmtId="40" fontId="11" fillId="30" borderId="30" xfId="0" applyNumberFormat="1" applyFont="1" applyFill="1" applyBorder="1"/>
    <xf numFmtId="40" fontId="11" fillId="30" borderId="0" xfId="0" applyNumberFormat="1" applyFont="1" applyFill="1" applyBorder="1"/>
    <xf numFmtId="40" fontId="11" fillId="24" borderId="23" xfId="0" applyNumberFormat="1" applyFont="1" applyFill="1" applyBorder="1"/>
    <xf numFmtId="40" fontId="11" fillId="0" borderId="20" xfId="0" applyNumberFormat="1" applyFont="1" applyFill="1" applyBorder="1"/>
    <xf numFmtId="41" fontId="44" fillId="33" borderId="0" xfId="28" applyNumberFormat="1" applyFont="1" applyFill="1" applyBorder="1" applyAlignment="1">
      <alignment horizontal="center" vertical="top" wrapText="1"/>
    </xf>
    <xf numFmtId="41" fontId="3" fillId="33" borderId="30" xfId="28" applyNumberFormat="1" applyFont="1" applyFill="1" applyBorder="1" applyAlignment="1">
      <alignment horizontal="center" vertical="top" wrapText="1"/>
    </xf>
    <xf numFmtId="41" fontId="50" fillId="33" borderId="0" xfId="0" applyNumberFormat="1" applyFont="1" applyFill="1" applyBorder="1" applyAlignment="1"/>
    <xf numFmtId="41" fontId="50" fillId="33" borderId="30" xfId="0" applyNumberFormat="1" applyFont="1" applyFill="1" applyBorder="1" applyAlignment="1">
      <alignment horizontal="right" vertical="top"/>
    </xf>
    <xf numFmtId="41" fontId="3" fillId="33" borderId="35" xfId="28" applyNumberFormat="1" applyFont="1" applyFill="1" applyBorder="1" applyAlignment="1">
      <alignment horizontal="center" vertical="top" wrapText="1"/>
    </xf>
    <xf numFmtId="41" fontId="0" fillId="34" borderId="0" xfId="0" applyNumberFormat="1" applyFill="1"/>
    <xf numFmtId="41" fontId="44" fillId="33" borderId="35" xfId="28" applyNumberFormat="1" applyFont="1" applyFill="1" applyBorder="1" applyAlignment="1">
      <alignment horizontal="right" vertical="top" wrapText="1"/>
    </xf>
    <xf numFmtId="49" fontId="3" fillId="29" borderId="17" xfId="0" applyNumberFormat="1" applyFont="1" applyFill="1" applyBorder="1" applyAlignment="1">
      <alignment vertical="top" wrapText="1"/>
    </xf>
    <xf numFmtId="49" fontId="3" fillId="29" borderId="17" xfId="0" applyNumberFormat="1" applyFont="1" applyFill="1" applyBorder="1" applyAlignment="1">
      <alignment vertical="top" wrapText="1"/>
    </xf>
    <xf numFmtId="0" fontId="17" fillId="0" borderId="0" xfId="0" applyFont="1" applyFill="1"/>
    <xf numFmtId="0" fontId="0" fillId="30" borderId="0" xfId="0" applyFill="1"/>
    <xf numFmtId="0" fontId="17" fillId="30" borderId="0" xfId="0" applyFont="1" applyFill="1"/>
    <xf numFmtId="166" fontId="0" fillId="33" borderId="0" xfId="0" applyNumberFormat="1" applyFill="1"/>
    <xf numFmtId="43" fontId="0" fillId="33" borderId="0" xfId="0" applyNumberFormat="1" applyFill="1"/>
    <xf numFmtId="41" fontId="0" fillId="33" borderId="0" xfId="0" applyNumberFormat="1" applyFill="1" applyBorder="1"/>
    <xf numFmtId="170" fontId="0" fillId="33" borderId="0" xfId="0" applyNumberFormat="1" applyFill="1" applyBorder="1"/>
    <xf numFmtId="41" fontId="0" fillId="33" borderId="0" xfId="0" applyNumberFormat="1" applyFill="1"/>
    <xf numFmtId="166" fontId="50" fillId="30" borderId="0" xfId="0" applyNumberFormat="1" applyFont="1" applyFill="1" applyBorder="1" applyAlignment="1">
      <alignment horizontal="right" vertical="top"/>
    </xf>
    <xf numFmtId="43" fontId="3" fillId="30" borderId="0" xfId="28" applyNumberFormat="1" applyFont="1" applyFill="1" applyBorder="1" applyAlignment="1">
      <alignment horizontal="center" vertical="top" wrapText="1"/>
    </xf>
    <xf numFmtId="43" fontId="3" fillId="30" borderId="12" xfId="28" applyNumberFormat="1" applyFont="1" applyFill="1" applyBorder="1" applyAlignment="1">
      <alignment horizontal="center" vertical="top" wrapText="1"/>
    </xf>
    <xf numFmtId="168" fontId="3" fillId="30" borderId="0" xfId="28" applyNumberFormat="1" applyFont="1" applyFill="1" applyBorder="1" applyAlignment="1">
      <alignment horizontal="center" vertical="top" wrapText="1"/>
    </xf>
    <xf numFmtId="170" fontId="3" fillId="30" borderId="30" xfId="28" applyNumberFormat="1" applyFont="1" applyFill="1" applyBorder="1" applyAlignment="1">
      <alignment horizontal="center" vertical="top" wrapText="1"/>
    </xf>
    <xf numFmtId="170" fontId="3" fillId="30" borderId="0" xfId="28" applyNumberFormat="1" applyFont="1" applyFill="1" applyBorder="1" applyAlignment="1">
      <alignment horizontal="center" vertical="top" wrapText="1"/>
    </xf>
    <xf numFmtId="41" fontId="3" fillId="30" borderId="0" xfId="28" applyNumberFormat="1" applyFont="1" applyFill="1" applyBorder="1" applyAlignment="1">
      <alignment horizontal="center" vertical="top" wrapText="1"/>
    </xf>
    <xf numFmtId="171" fontId="3" fillId="30" borderId="30" xfId="28" applyNumberFormat="1" applyFont="1" applyFill="1" applyBorder="1" applyAlignment="1">
      <alignment horizontal="center" vertical="top" wrapText="1"/>
    </xf>
    <xf numFmtId="171" fontId="3" fillId="30" borderId="0" xfId="28" applyNumberFormat="1" applyFont="1" applyFill="1" applyBorder="1" applyAlignment="1">
      <alignment horizontal="center" vertical="top" wrapText="1"/>
    </xf>
    <xf numFmtId="171" fontId="3" fillId="30" borderId="12" xfId="28" applyNumberFormat="1" applyFont="1" applyFill="1" applyBorder="1" applyAlignment="1">
      <alignment horizontal="center" vertical="top" wrapText="1"/>
    </xf>
    <xf numFmtId="166" fontId="56" fillId="30" borderId="0" xfId="28" applyNumberFormat="1" applyFont="1" applyFill="1" applyBorder="1" applyAlignment="1">
      <alignment horizontal="center" vertical="top" wrapText="1"/>
    </xf>
    <xf numFmtId="166" fontId="3" fillId="30" borderId="35" xfId="28" applyNumberFormat="1" applyFont="1" applyFill="1" applyBorder="1" applyAlignment="1">
      <alignment horizontal="center" vertical="top" wrapText="1"/>
    </xf>
    <xf numFmtId="166" fontId="56" fillId="30" borderId="35" xfId="28" applyNumberFormat="1" applyFont="1" applyFill="1" applyBorder="1" applyAlignment="1">
      <alignment horizontal="center" vertical="top" wrapText="1"/>
    </xf>
    <xf numFmtId="0" fontId="52" fillId="24" borderId="36" xfId="0" applyFont="1" applyFill="1" applyBorder="1"/>
    <xf numFmtId="0" fontId="11" fillId="26" borderId="35" xfId="0" applyFont="1" applyFill="1" applyBorder="1" applyAlignment="1">
      <alignment horizontal="center" wrapText="1"/>
    </xf>
    <xf numFmtId="0" fontId="16" fillId="0" borderId="0" xfId="0" applyFont="1" applyFill="1"/>
    <xf numFmtId="38" fontId="11" fillId="34" borderId="30" xfId="28" applyNumberFormat="1" applyFont="1" applyFill="1" applyBorder="1"/>
    <xf numFmtId="49" fontId="3" fillId="29" borderId="17" xfId="0" applyNumberFormat="1" applyFont="1" applyFill="1" applyBorder="1" applyAlignment="1">
      <alignment vertical="top" wrapText="1"/>
    </xf>
    <xf numFmtId="49" fontId="3" fillId="29" borderId="37" xfId="0" applyNumberFormat="1" applyFont="1" applyFill="1" applyBorder="1" applyAlignment="1">
      <alignment vertical="top" wrapText="1"/>
    </xf>
    <xf numFmtId="49" fontId="3" fillId="29" borderId="17" xfId="0" applyNumberFormat="1" applyFont="1" applyFill="1" applyBorder="1" applyAlignment="1">
      <alignment vertical="top" wrapText="1"/>
    </xf>
    <xf numFmtId="49" fontId="3" fillId="29" borderId="37" xfId="0" applyNumberFormat="1" applyFont="1" applyFill="1" applyBorder="1" applyAlignment="1">
      <alignment vertical="top" wrapText="1"/>
    </xf>
    <xf numFmtId="0" fontId="57" fillId="0" borderId="0" xfId="0" applyFont="1" applyFill="1"/>
    <xf numFmtId="49" fontId="3" fillId="29" borderId="17" xfId="0" applyNumberFormat="1" applyFont="1" applyFill="1" applyBorder="1" applyAlignment="1">
      <alignment vertical="top" wrapText="1"/>
    </xf>
    <xf numFmtId="38" fontId="11" fillId="30" borderId="17" xfId="0" applyNumberFormat="1" applyFont="1" applyFill="1" applyBorder="1"/>
    <xf numFmtId="38" fontId="11" fillId="30" borderId="20" xfId="0" applyNumberFormat="1" applyFont="1" applyFill="1" applyBorder="1"/>
    <xf numFmtId="166" fontId="3" fillId="34" borderId="0" xfId="28" applyNumberFormat="1" applyFont="1" applyFill="1" applyBorder="1" applyAlignment="1">
      <alignment horizontal="center" vertical="top" wrapText="1"/>
    </xf>
    <xf numFmtId="166" fontId="3" fillId="34" borderId="35" xfId="28" applyNumberFormat="1" applyFont="1" applyFill="1" applyBorder="1" applyAlignment="1">
      <alignment horizontal="center" vertical="top" wrapText="1"/>
    </xf>
    <xf numFmtId="166" fontId="50" fillId="34" borderId="0" xfId="0" applyNumberFormat="1" applyFont="1" applyFill="1" applyBorder="1" applyAlignment="1">
      <alignment horizontal="right" vertical="top"/>
    </xf>
    <xf numFmtId="166" fontId="56" fillId="34" borderId="0" xfId="28" applyNumberFormat="1" applyFont="1" applyFill="1" applyBorder="1" applyAlignment="1">
      <alignment horizontal="center" vertical="top" wrapText="1"/>
    </xf>
    <xf numFmtId="49" fontId="3" fillId="29" borderId="17" xfId="0" applyNumberFormat="1" applyFont="1" applyFill="1" applyBorder="1" applyAlignment="1">
      <alignment vertical="top" wrapText="1"/>
    </xf>
    <xf numFmtId="0" fontId="0" fillId="0" borderId="0" xfId="0" applyFont="1"/>
    <xf numFmtId="49" fontId="3" fillId="29" borderId="15" xfId="0" applyNumberFormat="1" applyFont="1" applyFill="1" applyBorder="1" applyAlignment="1">
      <alignment vertical="top" wrapText="1"/>
    </xf>
    <xf numFmtId="10" fontId="7" fillId="36" borderId="0" xfId="40" applyNumberFormat="1" applyFont="1" applyFill="1"/>
    <xf numFmtId="10" fontId="4" fillId="36" borderId="0" xfId="40" applyNumberFormat="1" applyFont="1" applyFill="1"/>
    <xf numFmtId="10" fontId="1" fillId="36" borderId="0" xfId="40" applyNumberFormat="1" applyFont="1" applyFill="1"/>
    <xf numFmtId="0" fontId="7" fillId="36" borderId="0" xfId="0" applyFont="1" applyFill="1"/>
    <xf numFmtId="0" fontId="4" fillId="36" borderId="0" xfId="0" applyFont="1" applyFill="1"/>
    <xf numFmtId="0" fontId="1" fillId="36" borderId="0" xfId="0" applyFont="1" applyFill="1"/>
    <xf numFmtId="43" fontId="11" fillId="24" borderId="20" xfId="28" applyFont="1" applyFill="1" applyBorder="1"/>
    <xf numFmtId="43" fontId="55" fillId="24" borderId="20" xfId="28" applyFont="1" applyFill="1" applyBorder="1"/>
    <xf numFmtId="43" fontId="11" fillId="24" borderId="23" xfId="28" applyFont="1" applyFill="1" applyBorder="1"/>
    <xf numFmtId="0" fontId="9" fillId="26" borderId="30" xfId="0" applyFont="1" applyFill="1" applyBorder="1" applyAlignment="1">
      <alignment horizontal="center"/>
    </xf>
    <xf numFmtId="0" fontId="9" fillId="26" borderId="16" xfId="0" applyFont="1" applyFill="1" applyBorder="1" applyAlignment="1">
      <alignment horizontal="center"/>
    </xf>
    <xf numFmtId="0" fontId="14" fillId="26" borderId="16" xfId="0" applyFont="1" applyFill="1" applyBorder="1" applyAlignment="1">
      <alignment horizontal="center"/>
    </xf>
    <xf numFmtId="9" fontId="0" fillId="34" borderId="0" xfId="40" applyFont="1" applyFill="1"/>
    <xf numFmtId="0" fontId="11" fillId="25" borderId="36" xfId="0" applyFont="1" applyFill="1" applyBorder="1"/>
    <xf numFmtId="0" fontId="51" fillId="0" borderId="0" xfId="0" quotePrefix="1" applyFont="1" applyFill="1" applyAlignment="1">
      <alignment vertical="center"/>
    </xf>
    <xf numFmtId="49" fontId="58" fillId="0" borderId="0" xfId="0" applyNumberFormat="1" applyFont="1" applyFill="1" applyAlignment="1">
      <alignment horizontal="left" vertical="center"/>
    </xf>
    <xf numFmtId="49" fontId="58" fillId="0" borderId="0" xfId="0" applyNumberFormat="1" applyFont="1" applyFill="1" applyAlignment="1">
      <alignment vertical="center" wrapText="1"/>
    </xf>
    <xf numFmtId="164" fontId="59" fillId="0" borderId="0" xfId="0" applyNumberFormat="1" applyFont="1" applyFill="1" applyAlignment="1">
      <alignment vertical="center" wrapText="1"/>
    </xf>
    <xf numFmtId="49" fontId="59" fillId="0" borderId="0" xfId="0" applyNumberFormat="1" applyFont="1" applyFill="1" applyAlignment="1">
      <alignment horizontal="center" vertical="center" wrapText="1"/>
    </xf>
    <xf numFmtId="49" fontId="18" fillId="0" borderId="0" xfId="0" applyNumberFormat="1" applyFont="1" applyFill="1" applyAlignment="1">
      <alignment horizontal="left" vertical="center"/>
    </xf>
    <xf numFmtId="49" fontId="19" fillId="0" borderId="0" xfId="0" applyNumberFormat="1" applyFont="1" applyFill="1" applyAlignment="1">
      <alignment vertical="center" wrapText="1"/>
    </xf>
    <xf numFmtId="49" fontId="63" fillId="29" borderId="34" xfId="0" applyNumberFormat="1" applyFont="1" applyFill="1" applyBorder="1" applyAlignment="1">
      <alignment horizontal="center" vertical="top" wrapText="1"/>
    </xf>
    <xf numFmtId="49" fontId="63" fillId="29" borderId="28" xfId="0" applyNumberFormat="1" applyFont="1" applyFill="1" applyBorder="1" applyAlignment="1">
      <alignment horizontal="center" vertical="top" wrapText="1"/>
    </xf>
    <xf numFmtId="49" fontId="62" fillId="26" borderId="28" xfId="0" applyNumberFormat="1" applyFont="1" applyFill="1" applyBorder="1" applyAlignment="1">
      <alignment horizontal="center" vertical="top" wrapText="1"/>
    </xf>
    <xf numFmtId="49" fontId="62" fillId="26" borderId="29" xfId="0" applyNumberFormat="1" applyFont="1" applyFill="1" applyBorder="1" applyAlignment="1">
      <alignment horizontal="center" vertical="top" wrapText="1"/>
    </xf>
    <xf numFmtId="49" fontId="64" fillId="29" borderId="0" xfId="0" applyNumberFormat="1" applyFont="1" applyFill="1" applyBorder="1" applyAlignment="1">
      <alignment vertical="top" wrapText="1"/>
    </xf>
    <xf numFmtId="166" fontId="65" fillId="34" borderId="0" xfId="0" applyNumberFormat="1" applyFont="1" applyFill="1" applyBorder="1" applyAlignment="1">
      <alignment horizontal="right" vertical="top"/>
    </xf>
    <xf numFmtId="166" fontId="66" fillId="26" borderId="0" xfId="28" applyNumberFormat="1" applyFont="1" applyFill="1" applyBorder="1" applyAlignment="1">
      <alignment horizontal="center" vertical="top" wrapText="1"/>
    </xf>
    <xf numFmtId="166" fontId="66" fillId="26" borderId="18" xfId="28" applyNumberFormat="1" applyFont="1" applyFill="1" applyBorder="1" applyAlignment="1">
      <alignment horizontal="center" vertical="top" wrapText="1"/>
    </xf>
    <xf numFmtId="166" fontId="65" fillId="30" borderId="0" xfId="0" applyNumberFormat="1" applyFont="1" applyFill="1" applyBorder="1" applyAlignment="1">
      <alignment horizontal="right" vertical="top"/>
    </xf>
    <xf numFmtId="166" fontId="65" fillId="0" borderId="0" xfId="0" applyNumberFormat="1" applyFont="1" applyFill="1" applyBorder="1" applyAlignment="1">
      <alignment horizontal="right" vertical="top"/>
    </xf>
    <xf numFmtId="49" fontId="64" fillId="29" borderId="12" xfId="0" quotePrefix="1" applyNumberFormat="1" applyFont="1" applyFill="1" applyBorder="1" applyAlignment="1">
      <alignment vertical="top" wrapText="1"/>
    </xf>
    <xf numFmtId="166" fontId="66" fillId="26" borderId="35" xfId="28" applyNumberFormat="1" applyFont="1" applyFill="1" applyBorder="1" applyAlignment="1">
      <alignment horizontal="center" vertical="top" wrapText="1"/>
    </xf>
    <xf numFmtId="166" fontId="66" fillId="26" borderId="36" xfId="28" applyNumberFormat="1" applyFont="1" applyFill="1" applyBorder="1" applyAlignment="1">
      <alignment horizontal="center" vertical="top" wrapText="1"/>
    </xf>
    <xf numFmtId="166" fontId="1" fillId="0" borderId="0" xfId="0" applyNumberFormat="1" applyFont="1"/>
    <xf numFmtId="10" fontId="1" fillId="0" borderId="0" xfId="40" applyNumberFormat="1" applyFont="1"/>
    <xf numFmtId="49" fontId="64" fillId="29" borderId="17" xfId="0" applyNumberFormat="1" applyFont="1" applyFill="1" applyBorder="1" applyAlignment="1">
      <alignment vertical="top" wrapText="1"/>
    </xf>
    <xf numFmtId="166" fontId="64" fillId="30" borderId="0" xfId="28" applyNumberFormat="1" applyFont="1" applyFill="1" applyBorder="1" applyAlignment="1">
      <alignment horizontal="center" vertical="top" wrapText="1"/>
    </xf>
    <xf numFmtId="10" fontId="21" fillId="36" borderId="0" xfId="40" applyNumberFormat="1" applyFont="1" applyFill="1"/>
    <xf numFmtId="38" fontId="21" fillId="0" borderId="48" xfId="0" applyNumberFormat="1" applyFont="1" applyBorder="1" applyAlignment="1">
      <alignment horizontal="center"/>
    </xf>
    <xf numFmtId="9" fontId="21" fillId="0" borderId="48" xfId="40" applyFont="1" applyBorder="1" applyAlignment="1">
      <alignment horizontal="center"/>
    </xf>
    <xf numFmtId="167" fontId="21" fillId="0" borderId="48" xfId="0" applyNumberFormat="1" applyFont="1" applyBorder="1" applyAlignment="1">
      <alignment horizontal="center"/>
    </xf>
    <xf numFmtId="0" fontId="21" fillId="36" borderId="0" xfId="0" applyFont="1" applyFill="1"/>
    <xf numFmtId="166" fontId="65" fillId="30" borderId="0" xfId="0" applyNumberFormat="1" applyFont="1" applyFill="1"/>
    <xf numFmtId="166" fontId="65" fillId="34" borderId="0" xfId="0" applyNumberFormat="1" applyFont="1" applyFill="1" applyBorder="1"/>
    <xf numFmtId="166" fontId="64" fillId="30" borderId="12" xfId="28" applyNumberFormat="1" applyFont="1" applyFill="1" applyBorder="1" applyAlignment="1">
      <alignment horizontal="center" vertical="top" wrapText="1"/>
    </xf>
    <xf numFmtId="38" fontId="21" fillId="0" borderId="42" xfId="0" applyNumberFormat="1" applyFont="1" applyBorder="1" applyAlignment="1">
      <alignment horizontal="center"/>
    </xf>
    <xf numFmtId="0" fontId="21" fillId="0" borderId="42" xfId="0" applyFont="1" applyBorder="1" applyAlignment="1">
      <alignment horizontal="center"/>
    </xf>
    <xf numFmtId="2" fontId="21" fillId="0" borderId="42" xfId="0" applyNumberFormat="1" applyFont="1" applyBorder="1" applyAlignment="1">
      <alignment horizontal="center"/>
    </xf>
    <xf numFmtId="49" fontId="64" fillId="29" borderId="15" xfId="0" applyNumberFormat="1" applyFont="1" applyFill="1" applyBorder="1" applyAlignment="1">
      <alignment vertical="top" wrapText="1"/>
    </xf>
    <xf numFmtId="9" fontId="21" fillId="0" borderId="42" xfId="40" applyFont="1" applyBorder="1" applyAlignment="1">
      <alignment horizontal="center"/>
    </xf>
    <xf numFmtId="167" fontId="21" fillId="0" borderId="42" xfId="0" applyNumberFormat="1" applyFont="1" applyBorder="1" applyAlignment="1">
      <alignment horizontal="center"/>
    </xf>
    <xf numFmtId="166" fontId="64" fillId="34" borderId="0" xfId="28" applyNumberFormat="1" applyFont="1" applyFill="1" applyBorder="1" applyAlignment="1">
      <alignment horizontal="center" vertical="top" wrapText="1"/>
    </xf>
    <xf numFmtId="166" fontId="64" fillId="0" borderId="0" xfId="28" applyNumberFormat="1" applyFont="1" applyFill="1" applyBorder="1" applyAlignment="1">
      <alignment horizontal="center" vertical="top" wrapText="1"/>
    </xf>
    <xf numFmtId="166" fontId="64" fillId="33" borderId="0" xfId="28" applyNumberFormat="1" applyFont="1" applyFill="1" applyBorder="1" applyAlignment="1">
      <alignment horizontal="center" vertical="top" wrapText="1"/>
    </xf>
    <xf numFmtId="49" fontId="64" fillId="29" borderId="11" xfId="0" applyNumberFormat="1" applyFont="1" applyFill="1" applyBorder="1" applyAlignment="1">
      <alignment vertical="top" wrapText="1"/>
    </xf>
    <xf numFmtId="169" fontId="21" fillId="0" borderId="42" xfId="0" applyNumberFormat="1" applyFont="1" applyBorder="1" applyAlignment="1">
      <alignment horizontal="center"/>
    </xf>
    <xf numFmtId="0" fontId="21" fillId="0" borderId="30" xfId="0" applyFont="1" applyBorder="1"/>
    <xf numFmtId="49" fontId="64" fillId="29" borderId="16" xfId="0" applyNumberFormat="1" applyFont="1" applyFill="1" applyBorder="1" applyAlignment="1">
      <alignment vertical="top" wrapText="1"/>
    </xf>
    <xf numFmtId="166" fontId="66" fillId="26" borderId="30" xfId="28" applyNumberFormat="1" applyFont="1" applyFill="1" applyBorder="1" applyAlignment="1">
      <alignment horizontal="center" vertical="top" wrapText="1"/>
    </xf>
    <xf numFmtId="166" fontId="66" fillId="26" borderId="16" xfId="28" applyNumberFormat="1" applyFont="1" applyFill="1" applyBorder="1" applyAlignment="1">
      <alignment horizontal="center" vertical="top" wrapText="1"/>
    </xf>
    <xf numFmtId="49" fontId="64" fillId="29" borderId="18" xfId="0" applyNumberFormat="1" applyFont="1" applyFill="1" applyBorder="1" applyAlignment="1">
      <alignment vertical="top" wrapText="1"/>
    </xf>
    <xf numFmtId="166" fontId="21" fillId="33" borderId="0" xfId="0" applyNumberFormat="1" applyFont="1" applyFill="1" applyBorder="1"/>
    <xf numFmtId="49" fontId="64" fillId="29" borderId="37" xfId="0" applyNumberFormat="1" applyFont="1" applyFill="1" applyBorder="1" applyAlignment="1">
      <alignment vertical="top" wrapText="1"/>
    </xf>
    <xf numFmtId="49" fontId="64" fillId="29" borderId="36" xfId="0" quotePrefix="1" applyNumberFormat="1" applyFont="1" applyFill="1" applyBorder="1" applyAlignment="1">
      <alignment vertical="top" wrapText="1"/>
    </xf>
    <xf numFmtId="49" fontId="64" fillId="29" borderId="35" xfId="0" quotePrefix="1" applyNumberFormat="1" applyFont="1" applyFill="1" applyBorder="1" applyAlignment="1">
      <alignment vertical="top" wrapText="1"/>
    </xf>
    <xf numFmtId="166" fontId="21" fillId="0" borderId="0" xfId="0" applyNumberFormat="1" applyFont="1"/>
    <xf numFmtId="10" fontId="21" fillId="0" borderId="0" xfId="40" applyNumberFormat="1" applyFont="1"/>
    <xf numFmtId="166" fontId="64" fillId="30" borderId="35" xfId="28" applyNumberFormat="1" applyFont="1" applyFill="1" applyBorder="1" applyAlignment="1">
      <alignment horizontal="right" vertical="top" wrapText="1"/>
    </xf>
    <xf numFmtId="166" fontId="64" fillId="30" borderId="0" xfId="28" applyNumberFormat="1" applyFont="1" applyFill="1" applyBorder="1" applyAlignment="1">
      <alignment horizontal="right" vertical="top"/>
    </xf>
    <xf numFmtId="166" fontId="64" fillId="0" borderId="0" xfId="28" applyNumberFormat="1" applyFont="1" applyFill="1" applyBorder="1" applyAlignment="1">
      <alignment horizontal="right" vertical="top"/>
    </xf>
    <xf numFmtId="166" fontId="64" fillId="30" borderId="35" xfId="28" applyNumberFormat="1" applyFont="1" applyFill="1" applyBorder="1" applyAlignment="1">
      <alignment horizontal="center" vertical="top" wrapText="1"/>
    </xf>
    <xf numFmtId="166" fontId="21" fillId="36" borderId="0" xfId="0" applyNumberFormat="1" applyFont="1" applyFill="1"/>
    <xf numFmtId="166" fontId="66" fillId="26" borderId="14" xfId="28" applyNumberFormat="1" applyFont="1" applyFill="1" applyBorder="1" applyAlignment="1">
      <alignment horizontal="center" vertical="top" wrapText="1"/>
    </xf>
    <xf numFmtId="0" fontId="57" fillId="0" borderId="0" xfId="0" applyFont="1" applyFill="1" applyAlignment="1">
      <alignment horizontal="center"/>
    </xf>
    <xf numFmtId="49" fontId="64" fillId="0" borderId="0" xfId="0" applyNumberFormat="1" applyFont="1" applyFill="1" applyAlignment="1">
      <alignment horizontal="center" vertical="center" wrapText="1"/>
    </xf>
    <xf numFmtId="0" fontId="1" fillId="36" borderId="10" xfId="0" applyFont="1" applyFill="1" applyBorder="1"/>
    <xf numFmtId="0" fontId="1" fillId="36" borderId="13" xfId="0" applyFont="1" applyFill="1" applyBorder="1"/>
    <xf numFmtId="0" fontId="21" fillId="36" borderId="13" xfId="0" applyFont="1" applyFill="1" applyBorder="1"/>
    <xf numFmtId="9" fontId="21" fillId="0" borderId="51" xfId="40" applyFont="1" applyBorder="1" applyAlignment="1">
      <alignment horizontal="center"/>
    </xf>
    <xf numFmtId="166" fontId="65" fillId="34" borderId="0" xfId="0" applyNumberFormat="1" applyFont="1" applyFill="1"/>
    <xf numFmtId="0" fontId="21" fillId="0" borderId="49" xfId="0" applyFont="1" applyBorder="1" applyAlignment="1">
      <alignment horizontal="center"/>
    </xf>
    <xf numFmtId="166" fontId="64" fillId="34" borderId="35" xfId="28" applyNumberFormat="1" applyFont="1" applyFill="1" applyBorder="1" applyAlignment="1">
      <alignment horizontal="center" vertical="top" wrapText="1"/>
    </xf>
    <xf numFmtId="0" fontId="21" fillId="0" borderId="48" xfId="0" applyFont="1" applyBorder="1" applyAlignment="1">
      <alignment horizontal="center"/>
    </xf>
    <xf numFmtId="2" fontId="21" fillId="0" borderId="48" xfId="0" applyNumberFormat="1" applyFont="1" applyBorder="1" applyAlignment="1">
      <alignment horizontal="center"/>
    </xf>
    <xf numFmtId="0" fontId="21" fillId="0" borderId="51" xfId="0" applyFont="1" applyBorder="1" applyAlignment="1">
      <alignment horizontal="center"/>
    </xf>
    <xf numFmtId="0" fontId="21" fillId="36" borderId="45" xfId="0" applyFont="1" applyFill="1" applyBorder="1"/>
    <xf numFmtId="43" fontId="21" fillId="0" borderId="0" xfId="0" applyNumberFormat="1" applyFont="1"/>
    <xf numFmtId="1" fontId="18" fillId="32" borderId="0" xfId="0" applyNumberFormat="1" applyFont="1" applyFill="1" applyAlignment="1">
      <alignment horizontal="center" vertical="center"/>
    </xf>
    <xf numFmtId="166" fontId="64" fillId="34" borderId="0" xfId="28" applyNumberFormat="1" applyFont="1" applyFill="1" applyBorder="1" applyAlignment="1">
      <alignment horizontal="right" vertical="top"/>
    </xf>
    <xf numFmtId="49" fontId="64" fillId="29" borderId="17" xfId="0" applyNumberFormat="1" applyFont="1" applyFill="1" applyBorder="1" applyAlignment="1">
      <alignment vertical="top"/>
    </xf>
    <xf numFmtId="49" fontId="64" fillId="29" borderId="15" xfId="0" applyNumberFormat="1" applyFont="1" applyFill="1" applyBorder="1" applyAlignment="1">
      <alignment vertical="top"/>
    </xf>
    <xf numFmtId="166" fontId="65" fillId="30" borderId="0" xfId="0" applyNumberFormat="1" applyFont="1" applyFill="1" applyBorder="1"/>
    <xf numFmtId="49" fontId="64" fillId="29" borderId="0" xfId="0" quotePrefix="1" applyNumberFormat="1" applyFont="1" applyFill="1" applyBorder="1" applyAlignment="1">
      <alignment vertical="top" wrapText="1"/>
    </xf>
    <xf numFmtId="0" fontId="21" fillId="0" borderId="35" xfId="0" applyFont="1" applyBorder="1"/>
    <xf numFmtId="166" fontId="58" fillId="0" borderId="0" xfId="28" applyNumberFormat="1" applyFont="1" applyFill="1" applyAlignment="1">
      <alignment horizontal="left" vertical="center"/>
    </xf>
    <xf numFmtId="164" fontId="63" fillId="0" borderId="0" xfId="0" applyNumberFormat="1" applyFont="1" applyFill="1" applyAlignment="1">
      <alignment vertical="center" wrapText="1"/>
    </xf>
    <xf numFmtId="49" fontId="63" fillId="0" borderId="0" xfId="0" applyNumberFormat="1" applyFont="1" applyFill="1" applyAlignment="1">
      <alignment horizontal="center" vertical="center" wrapText="1"/>
    </xf>
    <xf numFmtId="49" fontId="18" fillId="0" borderId="0" xfId="0" applyNumberFormat="1" applyFont="1" applyFill="1" applyAlignment="1">
      <alignment horizontal="center" vertical="center" wrapText="1"/>
    </xf>
    <xf numFmtId="49" fontId="62" fillId="0" borderId="0" xfId="0" applyNumberFormat="1" applyFont="1" applyFill="1" applyAlignment="1">
      <alignment vertical="center" wrapText="1"/>
    </xf>
    <xf numFmtId="166" fontId="1" fillId="0" borderId="0" xfId="28" applyNumberFormat="1" applyFont="1"/>
    <xf numFmtId="166" fontId="4" fillId="0" borderId="0" xfId="28" applyNumberFormat="1" applyFont="1"/>
    <xf numFmtId="166" fontId="21" fillId="0" borderId="0" xfId="28" applyNumberFormat="1" applyFont="1"/>
    <xf numFmtId="49" fontId="64" fillId="29" borderId="17" xfId="0" applyNumberFormat="1" applyFont="1" applyFill="1" applyBorder="1" applyAlignment="1">
      <alignment vertical="top" wrapText="1"/>
    </xf>
    <xf numFmtId="49" fontId="64" fillId="29" borderId="11" xfId="0" applyNumberFormat="1" applyFont="1" applyFill="1" applyBorder="1" applyAlignment="1">
      <alignment vertical="top" wrapText="1"/>
    </xf>
    <xf numFmtId="49" fontId="64" fillId="29" borderId="15" xfId="0" applyNumberFormat="1" applyFont="1" applyFill="1" applyBorder="1" applyAlignment="1">
      <alignment vertical="top" wrapText="1"/>
    </xf>
    <xf numFmtId="49" fontId="64" fillId="29" borderId="37" xfId="0" applyNumberFormat="1" applyFont="1" applyFill="1" applyBorder="1" applyAlignment="1">
      <alignment vertical="top" wrapText="1"/>
    </xf>
    <xf numFmtId="10" fontId="4" fillId="0" borderId="0" xfId="40" applyNumberFormat="1" applyFont="1"/>
    <xf numFmtId="49" fontId="18" fillId="29" borderId="0" xfId="0" applyNumberFormat="1" applyFont="1" applyFill="1" applyBorder="1" applyAlignment="1">
      <alignment vertical="top" wrapText="1"/>
    </xf>
    <xf numFmtId="166" fontId="4" fillId="0" borderId="0" xfId="0" applyNumberFormat="1" applyFont="1" applyFill="1" applyBorder="1"/>
    <xf numFmtId="166" fontId="47" fillId="0" borderId="0" xfId="28" applyNumberFormat="1" applyFont="1"/>
    <xf numFmtId="166" fontId="21" fillId="0" borderId="48" xfId="28" applyNumberFormat="1" applyFont="1" applyBorder="1" applyAlignment="1">
      <alignment horizontal="center"/>
    </xf>
    <xf numFmtId="166" fontId="21" fillId="0" borderId="42" xfId="28" applyNumberFormat="1" applyFont="1" applyBorder="1" applyAlignment="1">
      <alignment horizontal="center"/>
    </xf>
    <xf numFmtId="0" fontId="0" fillId="36" borderId="0" xfId="0" applyFill="1"/>
    <xf numFmtId="43" fontId="0" fillId="36" borderId="0" xfId="0" applyNumberFormat="1" applyFill="1"/>
    <xf numFmtId="0" fontId="0" fillId="36" borderId="0" xfId="0" applyFill="1" applyAlignment="1">
      <alignment horizontal="center"/>
    </xf>
    <xf numFmtId="166" fontId="11" fillId="24" borderId="17" xfId="28" applyNumberFormat="1" applyFont="1" applyFill="1" applyBorder="1"/>
    <xf numFmtId="166" fontId="55" fillId="24" borderId="0" xfId="28" applyNumberFormat="1" applyFont="1" applyFill="1" applyBorder="1"/>
    <xf numFmtId="166" fontId="11" fillId="24" borderId="23" xfId="28" applyNumberFormat="1" applyFont="1" applyFill="1" applyBorder="1"/>
    <xf numFmtId="166" fontId="55" fillId="24" borderId="20" xfId="28" applyNumberFormat="1" applyFont="1" applyFill="1" applyBorder="1"/>
    <xf numFmtId="166" fontId="21" fillId="34" borderId="0" xfId="0" applyNumberFormat="1" applyFont="1" applyFill="1" applyBorder="1"/>
    <xf numFmtId="166" fontId="68" fillId="0" borderId="52" xfId="0" applyNumberFormat="1" applyFont="1" applyBorder="1"/>
    <xf numFmtId="0" fontId="0" fillId="0" borderId="0" xfId="0" applyBorder="1"/>
    <xf numFmtId="166" fontId="0" fillId="0" borderId="0" xfId="0" applyNumberFormat="1" applyBorder="1"/>
    <xf numFmtId="49" fontId="64" fillId="29" borderId="17" xfId="0" applyNumberFormat="1" applyFont="1" applyFill="1" applyBorder="1" applyAlignment="1">
      <alignment vertical="top" wrapText="1"/>
    </xf>
    <xf numFmtId="49" fontId="64" fillId="29" borderId="11" xfId="0" applyNumberFormat="1" applyFont="1" applyFill="1" applyBorder="1" applyAlignment="1">
      <alignment vertical="top" wrapText="1"/>
    </xf>
    <xf numFmtId="49" fontId="64" fillId="29" borderId="37" xfId="0" applyNumberFormat="1" applyFont="1" applyFill="1" applyBorder="1" applyAlignment="1">
      <alignment vertical="top" wrapText="1"/>
    </xf>
    <xf numFmtId="0" fontId="11" fillId="24" borderId="17" xfId="0" applyFont="1" applyFill="1" applyBorder="1"/>
    <xf numFmtId="0" fontId="52" fillId="24" borderId="37" xfId="0" applyFont="1" applyFill="1" applyBorder="1"/>
    <xf numFmtId="0" fontId="1" fillId="0" borderId="0" xfId="0" applyFont="1" applyAlignment="1">
      <alignment wrapText="1"/>
    </xf>
    <xf numFmtId="0" fontId="21" fillId="0" borderId="0" xfId="0" applyFont="1" applyAlignment="1">
      <alignment wrapText="1"/>
    </xf>
    <xf numFmtId="166" fontId="21" fillId="34" borderId="30" xfId="0" applyNumberFormat="1" applyFont="1" applyFill="1" applyBorder="1"/>
    <xf numFmtId="166" fontId="21" fillId="34" borderId="35" xfId="0" applyNumberFormat="1" applyFont="1" applyFill="1" applyBorder="1"/>
    <xf numFmtId="0" fontId="9" fillId="26" borderId="30" xfId="0" applyFont="1" applyFill="1" applyBorder="1" applyAlignment="1">
      <alignment horizontal="center"/>
    </xf>
    <xf numFmtId="0" fontId="14" fillId="26" borderId="16" xfId="0" applyFont="1" applyFill="1" applyBorder="1" applyAlignment="1">
      <alignment horizontal="center"/>
    </xf>
    <xf numFmtId="0" fontId="9" fillId="26" borderId="16" xfId="0" applyFont="1" applyFill="1" applyBorder="1" applyAlignment="1">
      <alignment horizontal="center"/>
    </xf>
    <xf numFmtId="0" fontId="13" fillId="25" borderId="16" xfId="0" applyFont="1" applyFill="1" applyBorder="1"/>
    <xf numFmtId="0" fontId="11" fillId="25" borderId="18" xfId="0" applyFont="1" applyFill="1" applyBorder="1"/>
    <xf numFmtId="0" fontId="12" fillId="25" borderId="16" xfId="0" applyFont="1" applyFill="1" applyBorder="1"/>
    <xf numFmtId="49" fontId="64" fillId="0" borderId="0" xfId="0" applyNumberFormat="1" applyFont="1" applyFill="1" applyBorder="1" applyAlignment="1">
      <alignment vertical="top" wrapText="1"/>
    </xf>
    <xf numFmtId="4" fontId="4" fillId="0" borderId="0" xfId="0" applyNumberFormat="1" applyFont="1"/>
    <xf numFmtId="0" fontId="9" fillId="26" borderId="30" xfId="0" applyFont="1" applyFill="1" applyBorder="1" applyAlignment="1">
      <alignment horizontal="center"/>
    </xf>
    <xf numFmtId="0" fontId="52" fillId="25" borderId="36" xfId="0" applyFont="1" applyFill="1" applyBorder="1"/>
    <xf numFmtId="0" fontId="11" fillId="25" borderId="16" xfId="0" applyFont="1" applyFill="1" applyBorder="1"/>
    <xf numFmtId="38" fontId="11" fillId="30" borderId="23" xfId="0" applyNumberFormat="1" applyFont="1" applyFill="1" applyBorder="1"/>
    <xf numFmtId="38" fontId="55" fillId="24" borderId="17" xfId="0" applyNumberFormat="1" applyFont="1" applyFill="1" applyBorder="1"/>
    <xf numFmtId="0" fontId="72" fillId="24" borderId="37" xfId="0" applyFont="1" applyFill="1" applyBorder="1"/>
    <xf numFmtId="0" fontId="72" fillId="24" borderId="35" xfId="0" applyFont="1" applyFill="1" applyBorder="1"/>
    <xf numFmtId="0" fontId="72" fillId="25" borderId="45" xfId="0" applyFont="1" applyFill="1" applyBorder="1"/>
    <xf numFmtId="0" fontId="72" fillId="24" borderId="36" xfId="0" applyFont="1" applyFill="1" applyBorder="1"/>
    <xf numFmtId="0" fontId="72" fillId="34" borderId="0" xfId="0" applyFont="1" applyFill="1"/>
    <xf numFmtId="0" fontId="72" fillId="0" borderId="0" xfId="0" applyFont="1"/>
    <xf numFmtId="0" fontId="12" fillId="25" borderId="36" xfId="0" applyFont="1" applyFill="1" applyBorder="1"/>
    <xf numFmtId="0" fontId="11" fillId="26" borderId="18" xfId="0" quotePrefix="1" applyFont="1" applyFill="1" applyBorder="1" applyAlignment="1">
      <alignment horizontal="center" wrapText="1"/>
    </xf>
    <xf numFmtId="0" fontId="0" fillId="25" borderId="16" xfId="0" applyFill="1" applyBorder="1"/>
    <xf numFmtId="0" fontId="73" fillId="24" borderId="35" xfId="0" applyFont="1" applyFill="1" applyBorder="1"/>
    <xf numFmtId="0" fontId="72" fillId="25" borderId="36" xfId="0" applyFont="1" applyFill="1" applyBorder="1"/>
    <xf numFmtId="0" fontId="72" fillId="24" borderId="45" xfId="0" applyFont="1" applyFill="1" applyBorder="1"/>
    <xf numFmtId="166" fontId="21" fillId="34" borderId="37" xfId="0" applyNumberFormat="1" applyFont="1" applyFill="1" applyBorder="1"/>
    <xf numFmtId="172" fontId="70" fillId="0" borderId="53" xfId="0" applyNumberFormat="1" applyFont="1" applyBorder="1" applyAlignment="1">
      <alignment horizontal="right" vertical="top"/>
    </xf>
    <xf numFmtId="49" fontId="64" fillId="29" borderId="17" xfId="0" applyNumberFormat="1" applyFont="1" applyFill="1" applyBorder="1" applyAlignment="1">
      <alignment vertical="top" wrapText="1"/>
    </xf>
    <xf numFmtId="49" fontId="64" fillId="29" borderId="11" xfId="0" applyNumberFormat="1" applyFont="1" applyFill="1" applyBorder="1" applyAlignment="1">
      <alignment vertical="top" wrapText="1"/>
    </xf>
    <xf numFmtId="49" fontId="64" fillId="29" borderId="37" xfId="0" applyNumberFormat="1" applyFont="1" applyFill="1" applyBorder="1" applyAlignment="1">
      <alignment vertical="top" wrapText="1"/>
    </xf>
    <xf numFmtId="0" fontId="1" fillId="0" borderId="0" xfId="0" applyFont="1" applyAlignment="1"/>
    <xf numFmtId="1" fontId="1" fillId="0" borderId="0" xfId="0" applyNumberFormat="1" applyFont="1"/>
    <xf numFmtId="1" fontId="21" fillId="0" borderId="0" xfId="0" applyNumberFormat="1" applyFont="1"/>
    <xf numFmtId="166" fontId="74" fillId="0" borderId="0" xfId="28" applyNumberFormat="1" applyFont="1"/>
    <xf numFmtId="1" fontId="74" fillId="0" borderId="0" xfId="0" applyNumberFormat="1" applyFont="1"/>
    <xf numFmtId="49" fontId="64" fillId="29" borderId="17" xfId="0" applyNumberFormat="1" applyFont="1" applyFill="1" applyBorder="1" applyAlignment="1">
      <alignment horizontal="left" vertical="top" wrapText="1"/>
    </xf>
    <xf numFmtId="49" fontId="64" fillId="29" borderId="17" xfId="0" applyNumberFormat="1" applyFont="1" applyFill="1" applyBorder="1" applyAlignment="1">
      <alignment vertical="top" wrapText="1"/>
    </xf>
    <xf numFmtId="49" fontId="64" fillId="29" borderId="37" xfId="0" applyNumberFormat="1" applyFont="1" applyFill="1" applyBorder="1" applyAlignment="1">
      <alignment vertical="top" wrapText="1"/>
    </xf>
    <xf numFmtId="49" fontId="3" fillId="29" borderId="17" xfId="0" applyNumberFormat="1" applyFont="1" applyFill="1" applyBorder="1" applyAlignment="1">
      <alignment vertical="top" wrapText="1"/>
    </xf>
    <xf numFmtId="166" fontId="4" fillId="0" borderId="0" xfId="28" applyNumberFormat="1" applyFont="1" applyAlignment="1">
      <alignment horizontal="center"/>
    </xf>
    <xf numFmtId="49" fontId="64" fillId="29" borderId="17" xfId="0" applyNumberFormat="1" applyFont="1" applyFill="1" applyBorder="1" applyAlignment="1">
      <alignment vertical="top" wrapText="1"/>
    </xf>
    <xf numFmtId="49" fontId="2" fillId="24" borderId="29" xfId="0" applyNumberFormat="1" applyFont="1" applyFill="1" applyBorder="1" applyAlignment="1">
      <alignment horizontal="center" vertical="top" wrapText="1"/>
    </xf>
    <xf numFmtId="0" fontId="21" fillId="34" borderId="28" xfId="0" applyFont="1" applyFill="1" applyBorder="1"/>
    <xf numFmtId="166" fontId="64" fillId="34" borderId="28" xfId="28" applyNumberFormat="1" applyFont="1" applyFill="1" applyBorder="1" applyAlignment="1">
      <alignment horizontal="center" vertical="top" wrapText="1"/>
    </xf>
    <xf numFmtId="0" fontId="21" fillId="36" borderId="28" xfId="0" applyFont="1" applyFill="1" applyBorder="1"/>
    <xf numFmtId="0" fontId="21" fillId="0" borderId="28" xfId="0" applyFont="1" applyBorder="1"/>
    <xf numFmtId="166" fontId="21" fillId="0" borderId="28" xfId="28" applyNumberFormat="1" applyFont="1" applyBorder="1"/>
    <xf numFmtId="0" fontId="21" fillId="30" borderId="28" xfId="0" applyFont="1" applyFill="1" applyBorder="1"/>
    <xf numFmtId="166" fontId="64" fillId="30" borderId="28" xfId="28" applyNumberFormat="1" applyFont="1" applyFill="1" applyBorder="1" applyAlignment="1">
      <alignment horizontal="center" vertical="top" wrapText="1"/>
    </xf>
    <xf numFmtId="0" fontId="21" fillId="30" borderId="28" xfId="0" applyFont="1" applyFill="1" applyBorder="1" applyAlignment="1">
      <alignment wrapText="1"/>
    </xf>
    <xf numFmtId="0" fontId="21" fillId="0" borderId="0" xfId="0" applyFont="1" applyFill="1"/>
    <xf numFmtId="49" fontId="64" fillId="0" borderId="17" xfId="0" applyNumberFormat="1" applyFont="1" applyFill="1" applyBorder="1" applyAlignment="1">
      <alignment vertical="top" wrapText="1"/>
    </xf>
    <xf numFmtId="166" fontId="21" fillId="0" borderId="0" xfId="0" applyNumberFormat="1" applyFont="1" applyFill="1"/>
    <xf numFmtId="0" fontId="0" fillId="0" borderId="0" xfId="0" applyFill="1" applyBorder="1"/>
    <xf numFmtId="0" fontId="72" fillId="30" borderId="0" xfId="0" applyFont="1" applyFill="1"/>
    <xf numFmtId="0" fontId="52" fillId="30" borderId="0" xfId="0" applyFont="1" applyFill="1"/>
    <xf numFmtId="0" fontId="51" fillId="34" borderId="0" xfId="0" quotePrefix="1" applyFont="1" applyFill="1" applyAlignment="1">
      <alignment vertical="center"/>
    </xf>
    <xf numFmtId="166" fontId="21" fillId="30" borderId="0" xfId="0" applyNumberFormat="1" applyFont="1" applyFill="1" applyBorder="1"/>
    <xf numFmtId="166" fontId="50" fillId="0" borderId="0" xfId="0" applyNumberFormat="1" applyFont="1" applyFill="1" applyBorder="1" applyAlignment="1">
      <alignment horizontal="right" vertical="top"/>
    </xf>
    <xf numFmtId="166" fontId="56" fillId="0" borderId="0" xfId="28" applyNumberFormat="1" applyFont="1" applyFill="1" applyBorder="1" applyAlignment="1">
      <alignment horizontal="center" vertical="top" wrapText="1"/>
    </xf>
    <xf numFmtId="166" fontId="21" fillId="30" borderId="0" xfId="0" applyNumberFormat="1" applyFont="1" applyFill="1"/>
    <xf numFmtId="0" fontId="21" fillId="30" borderId="0" xfId="0" applyFont="1" applyFill="1"/>
    <xf numFmtId="49" fontId="58" fillId="30" borderId="0" xfId="0" applyNumberFormat="1" applyFont="1" applyFill="1" applyAlignment="1">
      <alignment horizontal="left" vertical="center"/>
    </xf>
    <xf numFmtId="49" fontId="58" fillId="30" borderId="0" xfId="0" applyNumberFormat="1" applyFont="1" applyFill="1" applyAlignment="1">
      <alignment vertical="center" wrapText="1"/>
    </xf>
    <xf numFmtId="164" fontId="59" fillId="30" borderId="0" xfId="0" applyNumberFormat="1" applyFont="1" applyFill="1" applyAlignment="1">
      <alignment vertical="center" wrapText="1"/>
    </xf>
    <xf numFmtId="0" fontId="47" fillId="30" borderId="0" xfId="0" applyFont="1" applyFill="1"/>
    <xf numFmtId="49" fontId="59" fillId="30" borderId="0" xfId="0" applyNumberFormat="1" applyFont="1" applyFill="1" applyAlignment="1">
      <alignment horizontal="center" vertical="center" wrapText="1"/>
    </xf>
    <xf numFmtId="49" fontId="64" fillId="30" borderId="0" xfId="0" applyNumberFormat="1" applyFont="1" applyFill="1" applyAlignment="1">
      <alignment horizontal="center" vertical="center" wrapText="1"/>
    </xf>
    <xf numFmtId="49" fontId="64" fillId="29" borderId="17" xfId="0" applyNumberFormat="1" applyFont="1" applyFill="1" applyBorder="1" applyAlignment="1">
      <alignment vertical="top" wrapText="1"/>
    </xf>
    <xf numFmtId="49" fontId="64" fillId="29" borderId="17" xfId="0" applyNumberFormat="1" applyFont="1" applyFill="1" applyBorder="1" applyAlignment="1">
      <alignment vertical="top" wrapText="1"/>
    </xf>
    <xf numFmtId="49" fontId="64" fillId="29" borderId="37" xfId="0" applyNumberFormat="1" applyFont="1" applyFill="1" applyBorder="1" applyAlignment="1">
      <alignment vertical="top" wrapText="1"/>
    </xf>
    <xf numFmtId="49" fontId="3" fillId="29" borderId="17" xfId="0" applyNumberFormat="1" applyFont="1" applyFill="1" applyBorder="1" applyAlignment="1">
      <alignment vertical="top" wrapText="1"/>
    </xf>
    <xf numFmtId="166" fontId="1" fillId="30" borderId="0" xfId="0" applyNumberFormat="1" applyFont="1" applyFill="1"/>
    <xf numFmtId="166" fontId="21" fillId="34" borderId="30" xfId="0" applyNumberFormat="1" applyFont="1" applyFill="1" applyBorder="1" applyAlignment="1">
      <alignment horizontal="right"/>
    </xf>
    <xf numFmtId="166" fontId="21" fillId="34" borderId="0" xfId="0" applyNumberFormat="1" applyFont="1" applyFill="1" applyBorder="1" applyAlignment="1">
      <alignment horizontal="right"/>
    </xf>
    <xf numFmtId="166" fontId="21" fillId="30" borderId="0" xfId="0" applyNumberFormat="1" applyFont="1" applyFill="1" applyBorder="1" applyAlignment="1">
      <alignment horizontal="right"/>
    </xf>
    <xf numFmtId="166" fontId="21" fillId="34" borderId="35" xfId="0" applyNumberFormat="1" applyFont="1" applyFill="1" applyBorder="1" applyAlignment="1">
      <alignment horizontal="right"/>
    </xf>
    <xf numFmtId="166" fontId="21" fillId="34" borderId="37" xfId="0" applyNumberFormat="1" applyFont="1" applyFill="1" applyBorder="1" applyAlignment="1">
      <alignment horizontal="right"/>
    </xf>
    <xf numFmtId="49" fontId="64" fillId="29" borderId="15" xfId="0" applyNumberFormat="1" applyFont="1" applyFill="1" applyBorder="1" applyAlignment="1">
      <alignment horizontal="left" vertical="top" wrapText="1"/>
    </xf>
    <xf numFmtId="166" fontId="64" fillId="30" borderId="17" xfId="28" applyNumberFormat="1" applyFont="1" applyFill="1" applyBorder="1" applyAlignment="1">
      <alignment horizontal="right" vertical="top"/>
    </xf>
    <xf numFmtId="166" fontId="64" fillId="30" borderId="0" xfId="28" applyNumberFormat="1" applyFont="1" applyFill="1" applyBorder="1" applyAlignment="1">
      <alignment horizontal="center" vertical="top"/>
    </xf>
    <xf numFmtId="166" fontId="64" fillId="34" borderId="0" xfId="28" applyNumberFormat="1" applyFont="1" applyFill="1" applyBorder="1" applyAlignment="1">
      <alignment horizontal="center" vertical="top"/>
    </xf>
    <xf numFmtId="166" fontId="66" fillId="26" borderId="18" xfId="28" applyNumberFormat="1" applyFont="1" applyFill="1" applyBorder="1" applyAlignment="1">
      <alignment horizontal="center" vertical="top"/>
    </xf>
    <xf numFmtId="166" fontId="64" fillId="0" borderId="0" xfId="28" applyNumberFormat="1" applyFont="1" applyFill="1" applyBorder="1" applyAlignment="1">
      <alignment horizontal="center" vertical="top"/>
    </xf>
    <xf numFmtId="166" fontId="66" fillId="26" borderId="36" xfId="28" applyNumberFormat="1" applyFont="1" applyFill="1" applyBorder="1" applyAlignment="1">
      <alignment horizontal="center" vertical="top"/>
    </xf>
    <xf numFmtId="166" fontId="64" fillId="30" borderId="15" xfId="28" applyNumberFormat="1" applyFont="1" applyFill="1" applyBorder="1" applyAlignment="1">
      <alignment horizontal="center" vertical="top"/>
    </xf>
    <xf numFmtId="166" fontId="64" fillId="30" borderId="30" xfId="28" applyNumberFormat="1" applyFont="1" applyFill="1" applyBorder="1" applyAlignment="1">
      <alignment horizontal="center" vertical="top"/>
    </xf>
    <xf numFmtId="166" fontId="64" fillId="34" borderId="30" xfId="28" applyNumberFormat="1" applyFont="1" applyFill="1" applyBorder="1" applyAlignment="1">
      <alignment horizontal="center" vertical="top"/>
    </xf>
    <xf numFmtId="166" fontId="66" fillId="26" borderId="30" xfId="28" applyNumberFormat="1" applyFont="1" applyFill="1" applyBorder="1" applyAlignment="1">
      <alignment horizontal="center" vertical="top"/>
    </xf>
    <xf numFmtId="166" fontId="66" fillId="26" borderId="16" xfId="28" applyNumberFormat="1" applyFont="1" applyFill="1" applyBorder="1" applyAlignment="1">
      <alignment horizontal="center" vertical="top"/>
    </xf>
    <xf numFmtId="166" fontId="64" fillId="30" borderId="17" xfId="28" applyNumberFormat="1" applyFont="1" applyFill="1" applyBorder="1" applyAlignment="1">
      <alignment horizontal="center" vertical="top"/>
    </xf>
    <xf numFmtId="166" fontId="66" fillId="26" borderId="0" xfId="28" applyNumberFormat="1" applyFont="1" applyFill="1" applyBorder="1" applyAlignment="1">
      <alignment horizontal="center" vertical="top"/>
    </xf>
    <xf numFmtId="166" fontId="65" fillId="30" borderId="17" xfId="0" applyNumberFormat="1" applyFont="1" applyFill="1" applyBorder="1" applyAlignment="1">
      <alignment horizontal="center"/>
    </xf>
    <xf numFmtId="166" fontId="65" fillId="30" borderId="0" xfId="0" applyNumberFormat="1" applyFont="1" applyFill="1" applyBorder="1" applyAlignment="1">
      <alignment horizontal="center"/>
    </xf>
    <xf numFmtId="166" fontId="64" fillId="30" borderId="37" xfId="28" applyNumberFormat="1" applyFont="1" applyFill="1" applyBorder="1" applyAlignment="1">
      <alignment horizontal="center" vertical="top"/>
    </xf>
    <xf numFmtId="166" fontId="64" fillId="30" borderId="35" xfId="28" applyNumberFormat="1" applyFont="1" applyFill="1" applyBorder="1" applyAlignment="1">
      <alignment horizontal="center" vertical="top"/>
    </xf>
    <xf numFmtId="166" fontId="64" fillId="34" borderId="35" xfId="28" applyNumberFormat="1" applyFont="1" applyFill="1" applyBorder="1" applyAlignment="1">
      <alignment horizontal="center" vertical="top"/>
    </xf>
    <xf numFmtId="166" fontId="66" fillId="26" borderId="35" xfId="28" applyNumberFormat="1" applyFont="1" applyFill="1" applyBorder="1" applyAlignment="1">
      <alignment horizontal="center" vertical="top"/>
    </xf>
    <xf numFmtId="166" fontId="21" fillId="33" borderId="0" xfId="0" applyNumberFormat="1" applyFont="1" applyFill="1" applyBorder="1" applyAlignment="1">
      <alignment horizontal="right"/>
    </xf>
    <xf numFmtId="166" fontId="64" fillId="33" borderId="0" xfId="28" applyNumberFormat="1" applyFont="1" applyFill="1" applyBorder="1" applyAlignment="1">
      <alignment horizontal="right" vertical="top"/>
    </xf>
    <xf numFmtId="166" fontId="65" fillId="33" borderId="0" xfId="0" applyNumberFormat="1" applyFont="1" applyFill="1" applyBorder="1" applyAlignment="1">
      <alignment horizontal="right" vertical="top"/>
    </xf>
    <xf numFmtId="166" fontId="64" fillId="33" borderId="0" xfId="28" applyNumberFormat="1" applyFont="1" applyFill="1" applyBorder="1" applyAlignment="1">
      <alignment horizontal="center" vertical="top"/>
    </xf>
    <xf numFmtId="166" fontId="65" fillId="33" borderId="0" xfId="0" applyNumberFormat="1" applyFont="1" applyFill="1" applyBorder="1" applyAlignment="1">
      <alignment horizontal="center"/>
    </xf>
    <xf numFmtId="166" fontId="64" fillId="30" borderId="15" xfId="28" applyNumberFormat="1" applyFont="1" applyFill="1" applyBorder="1" applyAlignment="1">
      <alignment horizontal="center" vertical="top" wrapText="1"/>
    </xf>
    <xf numFmtId="166" fontId="64" fillId="30" borderId="30" xfId="28" applyNumberFormat="1" applyFont="1" applyFill="1" applyBorder="1" applyAlignment="1">
      <alignment horizontal="center" vertical="top" wrapText="1"/>
    </xf>
    <xf numFmtId="166" fontId="64" fillId="30" borderId="17" xfId="28" applyNumberFormat="1" applyFont="1" applyFill="1" applyBorder="1" applyAlignment="1">
      <alignment horizontal="center" vertical="top" wrapText="1"/>
    </xf>
    <xf numFmtId="166" fontId="64" fillId="30" borderId="37" xfId="28" applyNumberFormat="1" applyFont="1" applyFill="1" applyBorder="1" applyAlignment="1">
      <alignment horizontal="center" vertical="top" wrapText="1"/>
    </xf>
    <xf numFmtId="166" fontId="64" fillId="34" borderId="30" xfId="28" applyNumberFormat="1" applyFont="1" applyFill="1" applyBorder="1" applyAlignment="1">
      <alignment horizontal="center" vertical="top" wrapText="1"/>
    </xf>
    <xf numFmtId="166" fontId="65" fillId="30" borderId="17" xfId="0" applyNumberFormat="1" applyFont="1" applyFill="1" applyBorder="1"/>
    <xf numFmtId="166" fontId="65" fillId="34" borderId="0" xfId="0" applyNumberFormat="1" applyFont="1" applyFill="1" applyBorder="1" applyAlignment="1">
      <alignment horizontal="center"/>
    </xf>
    <xf numFmtId="166" fontId="65" fillId="33" borderId="0" xfId="0" applyNumberFormat="1" applyFont="1" applyFill="1" applyBorder="1"/>
    <xf numFmtId="49" fontId="63" fillId="29" borderId="29" xfId="0" applyNumberFormat="1" applyFont="1" applyFill="1" applyBorder="1" applyAlignment="1">
      <alignment horizontal="center" vertical="top" wrapText="1"/>
    </xf>
    <xf numFmtId="166" fontId="21" fillId="30" borderId="18" xfId="0" applyNumberFormat="1" applyFont="1" applyFill="1" applyBorder="1"/>
    <xf numFmtId="166" fontId="21" fillId="30" borderId="35" xfId="0" applyNumberFormat="1" applyFont="1" applyFill="1" applyBorder="1"/>
    <xf numFmtId="166" fontId="21" fillId="30" borderId="36" xfId="0" applyNumberFormat="1" applyFont="1" applyFill="1" applyBorder="1"/>
    <xf numFmtId="49" fontId="64" fillId="0" borderId="18" xfId="0" applyNumberFormat="1" applyFont="1" applyFill="1" applyBorder="1" applyAlignment="1">
      <alignment vertical="top" wrapText="1"/>
    </xf>
    <xf numFmtId="0" fontId="21" fillId="0" borderId="0" xfId="0" applyFont="1" applyAlignment="1"/>
    <xf numFmtId="1" fontId="21" fillId="0" borderId="0" xfId="0" applyNumberFormat="1" applyFont="1" applyAlignment="1"/>
    <xf numFmtId="166" fontId="50" fillId="33" borderId="0" xfId="0" applyNumberFormat="1" applyFont="1" applyFill="1" applyBorder="1" applyAlignment="1">
      <alignment horizontal="right" vertical="top"/>
    </xf>
    <xf numFmtId="166" fontId="56" fillId="33" borderId="0" xfId="28" applyNumberFormat="1" applyFont="1" applyFill="1" applyBorder="1" applyAlignment="1">
      <alignment horizontal="center" vertical="top" wrapText="1"/>
    </xf>
    <xf numFmtId="0" fontId="57" fillId="0" borderId="0" xfId="0" applyFont="1" applyAlignment="1">
      <alignment horizontal="center"/>
    </xf>
    <xf numFmtId="166" fontId="21" fillId="0" borderId="0" xfId="0" applyNumberFormat="1" applyFont="1" applyFill="1" applyBorder="1" applyAlignment="1">
      <alignment horizontal="right"/>
    </xf>
    <xf numFmtId="166" fontId="21" fillId="0" borderId="0" xfId="0" applyNumberFormat="1" applyFont="1" applyFill="1" applyBorder="1"/>
    <xf numFmtId="166" fontId="65" fillId="0" borderId="0" xfId="0" applyNumberFormat="1" applyFont="1" applyFill="1" applyBorder="1"/>
    <xf numFmtId="43" fontId="65" fillId="0" borderId="0" xfId="0" applyNumberFormat="1" applyFont="1" applyFill="1" applyBorder="1"/>
    <xf numFmtId="166" fontId="65" fillId="0" borderId="0" xfId="0" applyNumberFormat="1" applyFont="1" applyFill="1" applyBorder="1" applyAlignment="1">
      <alignment horizontal="center"/>
    </xf>
    <xf numFmtId="0" fontId="15" fillId="0" borderId="18" xfId="0" applyFont="1" applyBorder="1"/>
    <xf numFmtId="166" fontId="65" fillId="30" borderId="0" xfId="0" applyNumberFormat="1" applyFont="1" applyFill="1" applyBorder="1" applyAlignment="1">
      <alignment horizontal="center" vertical="top" wrapText="1"/>
    </xf>
    <xf numFmtId="166" fontId="65" fillId="34" borderId="0" xfId="0" applyNumberFormat="1" applyFont="1" applyFill="1" applyBorder="1" applyAlignment="1">
      <alignment horizontal="center" vertical="top" wrapText="1"/>
    </xf>
    <xf numFmtId="166" fontId="65" fillId="33" borderId="0" xfId="0" applyNumberFormat="1" applyFont="1" applyFill="1" applyBorder="1" applyAlignment="1">
      <alignment horizontal="center" vertical="top" wrapText="1"/>
    </xf>
    <xf numFmtId="166" fontId="64" fillId="34" borderId="12" xfId="28" applyNumberFormat="1" applyFont="1" applyFill="1" applyBorder="1" applyAlignment="1">
      <alignment horizontal="center" vertical="top" wrapText="1"/>
    </xf>
    <xf numFmtId="166" fontId="3" fillId="34" borderId="12" xfId="28" applyNumberFormat="1" applyFont="1" applyFill="1" applyBorder="1" applyAlignment="1">
      <alignment horizontal="center" vertical="top" wrapText="1"/>
    </xf>
    <xf numFmtId="166" fontId="56" fillId="34" borderId="35" xfId="28" applyNumberFormat="1" applyFont="1" applyFill="1" applyBorder="1" applyAlignment="1">
      <alignment horizontal="center" vertical="top" wrapText="1"/>
    </xf>
    <xf numFmtId="166" fontId="64" fillId="34" borderId="35" xfId="28" applyNumberFormat="1" applyFont="1" applyFill="1" applyBorder="1" applyAlignment="1">
      <alignment horizontal="right" vertical="top" wrapText="1"/>
    </xf>
    <xf numFmtId="0" fontId="71" fillId="0" borderId="0" xfId="0" applyFont="1" applyAlignment="1">
      <alignment horizontal="center"/>
    </xf>
    <xf numFmtId="0" fontId="15" fillId="0" borderId="0" xfId="0" applyFont="1" applyAlignment="1">
      <alignment horizontal="center"/>
    </xf>
    <xf numFmtId="166" fontId="11" fillId="34" borderId="15" xfId="28" applyNumberFormat="1" applyFont="1" applyFill="1" applyBorder="1"/>
    <xf numFmtId="166" fontId="11" fillId="0" borderId="30" xfId="28" applyNumberFormat="1" applyFont="1" applyFill="1" applyBorder="1"/>
    <xf numFmtId="166" fontId="11" fillId="24" borderId="0" xfId="28" applyNumberFormat="1" applyFont="1" applyFill="1" applyBorder="1"/>
    <xf numFmtId="166" fontId="11" fillId="24" borderId="20" xfId="28" applyNumberFormat="1" applyFont="1" applyFill="1" applyBorder="1"/>
    <xf numFmtId="166" fontId="64" fillId="34" borderId="35" xfId="28" applyNumberFormat="1" applyFont="1" applyFill="1" applyBorder="1" applyAlignment="1">
      <alignment horizontal="right" vertical="top"/>
    </xf>
    <xf numFmtId="49" fontId="61" fillId="0" borderId="15" xfId="0" applyNumberFormat="1" applyFont="1" applyFill="1" applyBorder="1" applyAlignment="1">
      <alignment horizontal="center" vertical="center" wrapText="1"/>
    </xf>
    <xf numFmtId="49" fontId="61" fillId="0" borderId="30" xfId="0" applyNumberFormat="1" applyFont="1" applyFill="1" applyBorder="1" applyAlignment="1">
      <alignment horizontal="center" vertical="center" wrapText="1"/>
    </xf>
    <xf numFmtId="49" fontId="61" fillId="0" borderId="16" xfId="0" applyNumberFormat="1" applyFont="1" applyFill="1" applyBorder="1" applyAlignment="1">
      <alignment horizontal="center" vertical="center" wrapText="1"/>
    </xf>
    <xf numFmtId="49" fontId="61" fillId="0" borderId="37" xfId="0" applyNumberFormat="1" applyFont="1" applyFill="1" applyBorder="1" applyAlignment="1">
      <alignment horizontal="center" vertical="center" wrapText="1"/>
    </xf>
    <xf numFmtId="49" fontId="61" fillId="0" borderId="35" xfId="0" applyNumberFormat="1" applyFont="1" applyFill="1" applyBorder="1" applyAlignment="1">
      <alignment horizontal="center" vertical="center" wrapText="1"/>
    </xf>
    <xf numFmtId="49" fontId="61" fillId="0" borderId="36" xfId="0" applyNumberFormat="1" applyFont="1" applyFill="1" applyBorder="1" applyAlignment="1">
      <alignment horizontal="center" vertical="center" wrapText="1"/>
    </xf>
    <xf numFmtId="49" fontId="64" fillId="29" borderId="17" xfId="0" applyNumberFormat="1" applyFont="1" applyFill="1" applyBorder="1" applyAlignment="1">
      <alignment vertical="top" wrapText="1"/>
    </xf>
    <xf numFmtId="49" fontId="64" fillId="29" borderId="11" xfId="0" applyNumberFormat="1" applyFont="1" applyFill="1" applyBorder="1" applyAlignment="1">
      <alignment vertical="top" wrapText="1"/>
    </xf>
    <xf numFmtId="49" fontId="62" fillId="24" borderId="34" xfId="0" applyNumberFormat="1" applyFont="1" applyFill="1" applyBorder="1" applyAlignment="1">
      <alignment horizontal="center" vertical="top" wrapText="1"/>
    </xf>
    <xf numFmtId="49" fontId="62" fillId="24" borderId="29" xfId="0" applyNumberFormat="1" applyFont="1" applyFill="1" applyBorder="1" applyAlignment="1">
      <alignment horizontal="center" vertical="top" wrapText="1"/>
    </xf>
    <xf numFmtId="0" fontId="15" fillId="35" borderId="15" xfId="0" applyFont="1" applyFill="1" applyBorder="1" applyAlignment="1">
      <alignment horizontal="center"/>
    </xf>
    <xf numFmtId="0" fontId="15" fillId="35" borderId="30" xfId="0" applyFont="1" applyFill="1" applyBorder="1" applyAlignment="1">
      <alignment horizontal="center"/>
    </xf>
    <xf numFmtId="0" fontId="15" fillId="35" borderId="16" xfId="0" applyFont="1" applyFill="1" applyBorder="1" applyAlignment="1">
      <alignment horizontal="center"/>
    </xf>
    <xf numFmtId="0" fontId="67" fillId="0" borderId="32" xfId="0" applyFont="1" applyBorder="1" applyAlignment="1">
      <alignment horizontal="center" wrapText="1"/>
    </xf>
    <xf numFmtId="0" fontId="67" fillId="0" borderId="42" xfId="0" applyFont="1" applyBorder="1" applyAlignment="1">
      <alignment horizontal="center" wrapText="1"/>
    </xf>
    <xf numFmtId="0" fontId="67" fillId="0" borderId="47" xfId="0" applyFont="1" applyBorder="1" applyAlignment="1">
      <alignment horizontal="center"/>
    </xf>
    <xf numFmtId="0" fontId="67" fillId="0" borderId="26" xfId="0" applyFont="1" applyBorder="1" applyAlignment="1">
      <alignment horizontal="center"/>
    </xf>
    <xf numFmtId="0" fontId="67" fillId="0" borderId="47" xfId="0" applyFont="1" applyFill="1" applyBorder="1" applyAlignment="1">
      <alignment horizontal="center" wrapText="1"/>
    </xf>
    <xf numFmtId="0" fontId="67" fillId="0" borderId="26" xfId="0" applyFont="1" applyFill="1" applyBorder="1" applyAlignment="1">
      <alignment horizontal="center" wrapText="1"/>
    </xf>
    <xf numFmtId="0" fontId="67" fillId="0" borderId="32" xfId="0" applyFont="1" applyFill="1" applyBorder="1" applyAlignment="1">
      <alignment horizontal="center" wrapText="1"/>
    </xf>
    <xf numFmtId="0" fontId="67" fillId="0" borderId="42" xfId="0" applyFont="1" applyFill="1" applyBorder="1" applyAlignment="1">
      <alignment horizontal="center" wrapText="1"/>
    </xf>
    <xf numFmtId="0" fontId="1" fillId="0" borderId="0" xfId="0" applyFont="1" applyAlignment="1">
      <alignment horizontal="center"/>
    </xf>
    <xf numFmtId="165" fontId="60" fillId="0" borderId="0" xfId="0" applyNumberFormat="1" applyFont="1" applyFill="1" applyAlignment="1">
      <alignment horizontal="left" vertical="center"/>
    </xf>
    <xf numFmtId="49" fontId="64" fillId="29" borderId="17" xfId="0" applyNumberFormat="1" applyFont="1" applyFill="1" applyBorder="1" applyAlignment="1">
      <alignment horizontal="center" vertical="top" wrapText="1"/>
    </xf>
    <xf numFmtId="49" fontId="64" fillId="29" borderId="17" xfId="0" applyNumberFormat="1" applyFont="1" applyFill="1" applyBorder="1" applyAlignment="1">
      <alignment horizontal="left" vertical="top" wrapText="1"/>
    </xf>
    <xf numFmtId="49" fontId="64" fillId="29" borderId="15" xfId="0" applyNumberFormat="1" applyFont="1" applyFill="1" applyBorder="1" applyAlignment="1">
      <alignment horizontal="left" vertical="top" wrapText="1"/>
    </xf>
    <xf numFmtId="0" fontId="15" fillId="0" borderId="24" xfId="0" applyFont="1" applyFill="1" applyBorder="1" applyAlignment="1">
      <alignment horizontal="center" wrapText="1"/>
    </xf>
    <xf numFmtId="0" fontId="15" fillId="0" borderId="50" xfId="0" applyFont="1" applyFill="1" applyBorder="1" applyAlignment="1">
      <alignment horizontal="center" wrapText="1"/>
    </xf>
    <xf numFmtId="49" fontId="64" fillId="29" borderId="37" xfId="0" applyNumberFormat="1" applyFont="1" applyFill="1" applyBorder="1" applyAlignment="1">
      <alignment vertical="top" wrapText="1"/>
    </xf>
    <xf numFmtId="0" fontId="15" fillId="0" borderId="47" xfId="0" applyFont="1" applyBorder="1" applyAlignment="1">
      <alignment horizontal="center"/>
    </xf>
    <xf numFmtId="0" fontId="15" fillId="0" borderId="26" xfId="0" applyFont="1" applyBorder="1" applyAlignment="1">
      <alignment horizontal="center"/>
    </xf>
    <xf numFmtId="166" fontId="15" fillId="0" borderId="47" xfId="28" applyNumberFormat="1" applyFont="1" applyFill="1" applyBorder="1" applyAlignment="1">
      <alignment horizontal="center" wrapText="1"/>
    </xf>
    <xf numFmtId="166" fontId="15" fillId="0" borderId="26" xfId="28" applyNumberFormat="1" applyFont="1" applyFill="1" applyBorder="1" applyAlignment="1">
      <alignment horizontal="center" wrapText="1"/>
    </xf>
    <xf numFmtId="0" fontId="15" fillId="0" borderId="32" xfId="0" applyFont="1" applyFill="1" applyBorder="1" applyAlignment="1">
      <alignment horizontal="center" wrapText="1"/>
    </xf>
    <xf numFmtId="0" fontId="15" fillId="0" borderId="42" xfId="0" applyFont="1" applyFill="1" applyBorder="1" applyAlignment="1">
      <alignment horizontal="center" wrapText="1"/>
    </xf>
    <xf numFmtId="0" fontId="15" fillId="0" borderId="32" xfId="0" applyFont="1" applyBorder="1" applyAlignment="1">
      <alignment horizontal="center" wrapText="1"/>
    </xf>
    <xf numFmtId="0" fontId="15" fillId="0" borderId="42" xfId="0" applyFont="1" applyBorder="1" applyAlignment="1">
      <alignment horizontal="center" wrapText="1"/>
    </xf>
    <xf numFmtId="49" fontId="62" fillId="24" borderId="38" xfId="0" applyNumberFormat="1" applyFont="1" applyFill="1" applyBorder="1" applyAlignment="1">
      <alignment horizontal="center" vertical="top" wrapText="1"/>
    </xf>
    <xf numFmtId="49" fontId="62" fillId="24" borderId="40" xfId="0" applyNumberFormat="1" applyFont="1" applyFill="1" applyBorder="1" applyAlignment="1">
      <alignment horizontal="center" vertical="top" wrapText="1"/>
    </xf>
    <xf numFmtId="49" fontId="63" fillId="0" borderId="0" xfId="0" applyNumberFormat="1" applyFont="1" applyFill="1" applyAlignment="1">
      <alignment horizontal="center" vertical="center" wrapText="1"/>
    </xf>
    <xf numFmtId="0" fontId="9" fillId="26" borderId="15" xfId="0" applyFont="1" applyFill="1" applyBorder="1" applyAlignment="1">
      <alignment horizontal="center"/>
    </xf>
    <xf numFmtId="0" fontId="9" fillId="26" borderId="30" xfId="0" applyFont="1" applyFill="1" applyBorder="1" applyAlignment="1">
      <alignment horizontal="center"/>
    </xf>
    <xf numFmtId="0" fontId="9" fillId="26" borderId="16" xfId="0" applyFont="1" applyFill="1" applyBorder="1" applyAlignment="1">
      <alignment horizontal="center"/>
    </xf>
    <xf numFmtId="0" fontId="51" fillId="34" borderId="15" xfId="0" quotePrefix="1" applyFont="1" applyFill="1" applyBorder="1" applyAlignment="1">
      <alignment horizontal="center" vertical="center"/>
    </xf>
    <xf numFmtId="0" fontId="51" fillId="34" borderId="30" xfId="0" quotePrefix="1" applyFont="1" applyFill="1" applyBorder="1" applyAlignment="1">
      <alignment horizontal="center" vertical="center"/>
    </xf>
    <xf numFmtId="0" fontId="51" fillId="34" borderId="16" xfId="0" quotePrefix="1" applyFont="1" applyFill="1" applyBorder="1" applyAlignment="1">
      <alignment horizontal="center" vertical="center"/>
    </xf>
    <xf numFmtId="0" fontId="69" fillId="24" borderId="15" xfId="0" applyFont="1" applyFill="1" applyBorder="1" applyAlignment="1">
      <alignment horizontal="center" vertical="center" wrapText="1"/>
    </xf>
    <xf numFmtId="0" fontId="69" fillId="24" borderId="37" xfId="0" applyFont="1" applyFill="1" applyBorder="1" applyAlignment="1">
      <alignment horizontal="center" vertical="center" wrapText="1"/>
    </xf>
    <xf numFmtId="0" fontId="16" fillId="24" borderId="15" xfId="0" applyFont="1" applyFill="1" applyBorder="1" applyAlignment="1">
      <alignment horizontal="center" vertical="center" wrapText="1"/>
    </xf>
    <xf numFmtId="0" fontId="16" fillId="24" borderId="37" xfId="0" applyFont="1" applyFill="1" applyBorder="1" applyAlignment="1">
      <alignment horizontal="center" vertical="center" wrapText="1"/>
    </xf>
    <xf numFmtId="0" fontId="53" fillId="24" borderId="10" xfId="0" applyFont="1" applyFill="1" applyBorder="1" applyAlignment="1">
      <alignment horizontal="center" vertical="center" wrapText="1"/>
    </xf>
    <xf numFmtId="0" fontId="53" fillId="24" borderId="45" xfId="0" applyFont="1" applyFill="1" applyBorder="1" applyAlignment="1">
      <alignment horizontal="center" vertical="center" wrapText="1"/>
    </xf>
    <xf numFmtId="0" fontId="8" fillId="24" borderId="10" xfId="0" applyFont="1" applyFill="1" applyBorder="1" applyAlignment="1">
      <alignment horizontal="center" vertical="center" wrapText="1"/>
    </xf>
    <xf numFmtId="0" fontId="8" fillId="24" borderId="45" xfId="0" applyFont="1" applyFill="1" applyBorder="1" applyAlignment="1">
      <alignment horizontal="center" vertical="center" wrapText="1"/>
    </xf>
    <xf numFmtId="0" fontId="14" fillId="26" borderId="30" xfId="0" applyFont="1" applyFill="1" applyBorder="1" applyAlignment="1">
      <alignment horizontal="center"/>
    </xf>
    <xf numFmtId="0" fontId="14" fillId="26" borderId="16" xfId="0" applyFont="1" applyFill="1" applyBorder="1" applyAlignment="1">
      <alignment horizontal="center"/>
    </xf>
    <xf numFmtId="0" fontId="53" fillId="24" borderId="0" xfId="0" applyFont="1" applyFill="1" applyBorder="1" applyAlignment="1">
      <alignment horizontal="center" vertical="center" wrapText="1"/>
    </xf>
    <xf numFmtId="0" fontId="53" fillId="24" borderId="12" xfId="0" applyFont="1" applyFill="1" applyBorder="1" applyAlignment="1">
      <alignment horizontal="center" vertical="center" wrapText="1"/>
    </xf>
    <xf numFmtId="0" fontId="67" fillId="24" borderId="15" xfId="0" applyFont="1" applyFill="1" applyBorder="1" applyAlignment="1">
      <alignment horizontal="center" vertical="center" wrapText="1"/>
    </xf>
    <xf numFmtId="0" fontId="67" fillId="24" borderId="37" xfId="0" applyFont="1" applyFill="1" applyBorder="1" applyAlignment="1">
      <alignment horizontal="center" vertical="center" wrapText="1"/>
    </xf>
    <xf numFmtId="0" fontId="8" fillId="24" borderId="0" xfId="0" applyFont="1" applyFill="1" applyBorder="1" applyAlignment="1">
      <alignment horizontal="center" vertical="center" wrapText="1"/>
    </xf>
    <xf numFmtId="0" fontId="8" fillId="24" borderId="12" xfId="0" applyFont="1" applyFill="1" applyBorder="1" applyAlignment="1">
      <alignment horizontal="center" vertical="center" wrapText="1"/>
    </xf>
    <xf numFmtId="49" fontId="2" fillId="0" borderId="0" xfId="0" applyNumberFormat="1" applyFont="1" applyFill="1" applyAlignment="1">
      <alignment horizontal="center" vertical="center" wrapText="1"/>
    </xf>
    <xf numFmtId="49" fontId="3" fillId="29" borderId="17" xfId="0" applyNumberFormat="1" applyFont="1" applyFill="1" applyBorder="1" applyAlignment="1">
      <alignment vertical="top" wrapText="1"/>
    </xf>
    <xf numFmtId="49" fontId="3" fillId="29" borderId="11" xfId="0" applyNumberFormat="1" applyFont="1" applyFill="1" applyBorder="1" applyAlignment="1">
      <alignment vertical="top" wrapText="1"/>
    </xf>
    <xf numFmtId="165" fontId="41" fillId="0" borderId="0" xfId="0" applyNumberFormat="1" applyFont="1" applyFill="1" applyAlignment="1">
      <alignment horizontal="left" vertical="center"/>
    </xf>
    <xf numFmtId="49" fontId="2" fillId="24" borderId="34" xfId="0" applyNumberFormat="1" applyFont="1" applyFill="1" applyBorder="1" applyAlignment="1">
      <alignment horizontal="center" vertical="top" wrapText="1"/>
    </xf>
    <xf numFmtId="49" fontId="2" fillId="24" borderId="29" xfId="0" applyNumberFormat="1" applyFont="1" applyFill="1" applyBorder="1" applyAlignment="1">
      <alignment horizontal="center" vertical="top" wrapText="1"/>
    </xf>
    <xf numFmtId="0" fontId="51" fillId="34" borderId="34" xfId="0" quotePrefix="1" applyFont="1" applyFill="1" applyBorder="1" applyAlignment="1">
      <alignment horizontal="center" vertical="center"/>
    </xf>
    <xf numFmtId="0" fontId="51" fillId="34" borderId="28" xfId="0" quotePrefix="1" applyFont="1" applyFill="1" applyBorder="1" applyAlignment="1">
      <alignment horizontal="center" vertical="center"/>
    </xf>
    <xf numFmtId="0" fontId="51" fillId="34" borderId="29" xfId="0" quotePrefix="1" applyFont="1" applyFill="1" applyBorder="1" applyAlignment="1">
      <alignment horizontal="center" vertical="center"/>
    </xf>
    <xf numFmtId="49" fontId="39" fillId="29" borderId="15" xfId="0" applyNumberFormat="1" applyFont="1" applyFill="1" applyBorder="1" applyAlignment="1">
      <alignment vertical="top" wrapText="1"/>
    </xf>
    <xf numFmtId="49" fontId="2" fillId="24" borderId="15" xfId="0" applyNumberFormat="1" applyFont="1" applyFill="1" applyBorder="1" applyAlignment="1">
      <alignment horizontal="center" vertical="top" wrapText="1"/>
    </xf>
    <xf numFmtId="49" fontId="2" fillId="24" borderId="16" xfId="0" applyNumberFormat="1" applyFont="1" applyFill="1" applyBorder="1" applyAlignment="1">
      <alignment horizontal="center" vertical="top" wrapText="1"/>
    </xf>
    <xf numFmtId="49" fontId="39" fillId="29" borderId="15" xfId="0" applyNumberFormat="1" applyFont="1" applyFill="1" applyBorder="1" applyAlignment="1">
      <alignment horizontal="left" vertical="top" wrapText="1"/>
    </xf>
    <xf numFmtId="49" fontId="39" fillId="29" borderId="17" xfId="0" applyNumberFormat="1" applyFont="1" applyFill="1" applyBorder="1" applyAlignment="1">
      <alignment horizontal="left" vertical="top" wrapText="1"/>
    </xf>
    <xf numFmtId="49" fontId="2" fillId="34" borderId="38" xfId="0" applyNumberFormat="1" applyFont="1" applyFill="1" applyBorder="1" applyAlignment="1">
      <alignment horizontal="center" vertical="center" wrapText="1"/>
    </xf>
    <xf numFmtId="49" fontId="2" fillId="34" borderId="39" xfId="0" applyNumberFormat="1" applyFont="1" applyFill="1" applyBorder="1" applyAlignment="1">
      <alignment horizontal="center" vertical="center" wrapText="1"/>
    </xf>
    <xf numFmtId="49" fontId="2" fillId="34" borderId="40" xfId="0" applyNumberFormat="1" applyFont="1" applyFill="1" applyBorder="1" applyAlignment="1">
      <alignment horizontal="center" vertical="center" wrapText="1"/>
    </xf>
    <xf numFmtId="49" fontId="2" fillId="0" borderId="38" xfId="0" applyNumberFormat="1" applyFont="1" applyFill="1" applyBorder="1" applyAlignment="1">
      <alignment horizontal="center" vertical="center" wrapText="1"/>
    </xf>
    <xf numFmtId="49" fontId="2" fillId="0" borderId="39" xfId="0" applyNumberFormat="1" applyFont="1" applyFill="1" applyBorder="1" applyAlignment="1">
      <alignment horizontal="center" vertical="center" wrapText="1"/>
    </xf>
    <xf numFmtId="49" fontId="2" fillId="0" borderId="40" xfId="0" applyNumberFormat="1" applyFont="1" applyFill="1" applyBorder="1" applyAlignment="1">
      <alignment horizontal="center" vertical="center" wrapText="1"/>
    </xf>
    <xf numFmtId="49" fontId="2" fillId="29" borderId="10" xfId="0" applyNumberFormat="1" applyFont="1" applyFill="1" applyBorder="1" applyAlignment="1">
      <alignment horizontal="center" vertical="top" wrapText="1"/>
    </xf>
    <xf numFmtId="49" fontId="2" fillId="29" borderId="13" xfId="0" applyNumberFormat="1" applyFont="1" applyFill="1" applyBorder="1" applyAlignment="1">
      <alignment horizontal="center" vertical="top" wrapText="1"/>
    </xf>
    <xf numFmtId="49" fontId="2" fillId="29" borderId="19" xfId="0" applyNumberFormat="1" applyFont="1" applyFill="1" applyBorder="1" applyAlignment="1">
      <alignment horizontal="center" vertical="top" wrapText="1"/>
    </xf>
    <xf numFmtId="49" fontId="3" fillId="29" borderId="15" xfId="0" applyNumberFormat="1" applyFont="1" applyFill="1" applyBorder="1" applyAlignment="1">
      <alignment horizontal="center" vertical="top" wrapText="1"/>
    </xf>
    <xf numFmtId="49" fontId="3" fillId="29" borderId="17" xfId="0" applyNumberFormat="1" applyFont="1" applyFill="1" applyBorder="1" applyAlignment="1">
      <alignment horizontal="center" vertical="top" wrapText="1"/>
    </xf>
    <xf numFmtId="49" fontId="3" fillId="29" borderId="37" xfId="0" applyNumberFormat="1" applyFont="1" applyFill="1" applyBorder="1" applyAlignment="1">
      <alignment horizontal="center" vertical="top" wrapText="1"/>
    </xf>
    <xf numFmtId="49" fontId="42" fillId="0" borderId="0" xfId="0" applyNumberFormat="1" applyFont="1" applyFill="1" applyAlignment="1">
      <alignment horizontal="left" vertical="center"/>
    </xf>
    <xf numFmtId="49" fontId="2" fillId="29" borderId="45" xfId="0" applyNumberFormat="1" applyFont="1" applyFill="1" applyBorder="1" applyAlignment="1">
      <alignment horizontal="center" vertical="top" wrapText="1"/>
    </xf>
    <xf numFmtId="49" fontId="2" fillId="29" borderId="16" xfId="0" applyNumberFormat="1" applyFont="1" applyFill="1" applyBorder="1" applyAlignment="1">
      <alignment horizontal="center" vertical="top" wrapText="1"/>
    </xf>
    <xf numFmtId="49" fontId="2" fillId="29" borderId="18" xfId="0" applyNumberFormat="1" applyFont="1" applyFill="1" applyBorder="1" applyAlignment="1">
      <alignment horizontal="center" vertical="top" wrapText="1"/>
    </xf>
    <xf numFmtId="49" fontId="2" fillId="29" borderId="36" xfId="0" applyNumberFormat="1" applyFont="1" applyFill="1" applyBorder="1" applyAlignment="1">
      <alignment horizontal="center" vertical="top" wrapText="1"/>
    </xf>
    <xf numFmtId="0" fontId="6" fillId="31" borderId="0" xfId="0" applyFont="1" applyFill="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20" xfId="0" applyBorder="1" applyAlignment="1">
      <alignment horizont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ustomBuiltin="1"/>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6354">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ill>
        <patternFill>
          <bgColor rgb="FFFF0000"/>
        </patternFill>
      </fill>
    </dxf>
    <dxf>
      <fill>
        <patternFill>
          <bgColor rgb="FFFFFF00"/>
        </patternFill>
      </fill>
    </dxf>
    <dxf>
      <fill>
        <patternFill>
          <bgColor rgb="FF00FF00"/>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ill>
        <patternFill>
          <bgColor indexed="10"/>
        </patternFill>
      </fill>
    </dxf>
    <dxf>
      <fill>
        <patternFill>
          <bgColor indexed="13"/>
        </patternFill>
      </fill>
    </dxf>
    <dxf>
      <fill>
        <patternFill>
          <bgColor indexed="11"/>
        </patternFill>
      </fill>
    </dxf>
    <dxf>
      <fill>
        <patternFill>
          <bgColor theme="0"/>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lor rgb="FF9C0006"/>
      </font>
    </dxf>
    <dxf>
      <font>
        <color rgb="FF9C0006"/>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lor rgb="FF9C0006"/>
      </font>
    </dxf>
    <dxf>
      <font>
        <color rgb="FF9C0006"/>
      </font>
    </dxf>
    <dxf>
      <font>
        <condense val="0"/>
        <extend val="0"/>
        <color indexed="10"/>
      </font>
    </dxf>
    <dxf>
      <font>
        <color rgb="FF9C0006"/>
      </font>
    </dxf>
    <dxf>
      <font>
        <condense val="0"/>
        <extend val="0"/>
        <color indexed="10"/>
      </font>
    </dxf>
    <dxf>
      <font>
        <condense val="0"/>
        <extend val="0"/>
        <color indexed="10"/>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lor rgb="FF9C0006"/>
      </font>
    </dxf>
    <dxf>
      <font>
        <color rgb="FF9C0006"/>
      </font>
    </dxf>
    <dxf>
      <font>
        <color rgb="FF9C0006"/>
      </font>
    </dxf>
    <dxf>
      <font>
        <color rgb="FF9C0006"/>
      </font>
    </dxf>
    <dxf>
      <font>
        <condense val="0"/>
        <extend val="0"/>
        <color indexed="10"/>
      </font>
    </dxf>
    <dxf>
      <font>
        <color rgb="FF9C0006"/>
      </font>
    </dxf>
    <dxf>
      <font>
        <condense val="0"/>
        <extend val="0"/>
        <color indexed="10"/>
      </font>
    </dxf>
    <dxf>
      <font>
        <color rgb="FF9C0006"/>
      </font>
    </dxf>
    <dxf>
      <font>
        <color rgb="FF9C0006"/>
      </font>
    </dxf>
    <dxf>
      <font>
        <color rgb="FF9C0006"/>
      </font>
    </dxf>
    <dxf>
      <font>
        <condense val="0"/>
        <extend val="0"/>
        <color indexed="10"/>
      </font>
    </dxf>
    <dxf>
      <font>
        <color rgb="FF9C0006"/>
      </font>
    </dxf>
    <dxf>
      <font>
        <condense val="0"/>
        <extend val="0"/>
        <color indexed="10"/>
      </font>
    </dxf>
    <dxf>
      <font>
        <condense val="0"/>
        <extend val="0"/>
        <color indexed="10"/>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lor rgb="FF9C0006"/>
      </font>
    </dxf>
    <dxf>
      <font>
        <color rgb="FF9C0006"/>
      </font>
    </dxf>
    <dxf>
      <font>
        <color rgb="FF9C0006"/>
      </font>
    </dxf>
    <dxf>
      <font>
        <color rgb="FF9C0006"/>
      </font>
    </dxf>
    <dxf>
      <font>
        <color rgb="FF9C0006"/>
      </font>
    </dxf>
    <dxf>
      <font>
        <condense val="0"/>
        <extend val="0"/>
        <color indexed="10"/>
      </font>
    </dxf>
    <dxf>
      <font>
        <color rgb="FF9C0006"/>
      </font>
    </dxf>
    <dxf>
      <font>
        <color rgb="FF9C0006"/>
      </font>
    </dxf>
    <dxf>
      <font>
        <color rgb="FF9C0006"/>
      </font>
    </dxf>
    <dxf>
      <font>
        <condense val="0"/>
        <extend val="0"/>
        <color indexed="10"/>
      </font>
    </dxf>
    <dxf>
      <font>
        <condense val="0"/>
        <extend val="0"/>
        <color indexed="10"/>
      </font>
    </dxf>
    <dxf>
      <font>
        <condense val="0"/>
        <extend val="0"/>
        <color indexed="10"/>
      </font>
    </dxf>
    <dxf>
      <font>
        <color rgb="FF9C0006"/>
      </font>
    </dxf>
    <dxf>
      <font>
        <color rgb="FF9C0006"/>
      </font>
    </dxf>
    <dxf>
      <font>
        <color rgb="FF9C0006"/>
      </font>
    </dxf>
    <dxf>
      <font>
        <color rgb="FF9C0006"/>
      </font>
    </dxf>
    <dxf>
      <font>
        <color rgb="FF9C0006"/>
      </font>
    </dxf>
    <dxf>
      <font>
        <color rgb="FF9C0006"/>
      </font>
    </dxf>
    <dxf>
      <font>
        <color rgb="FF9C0006"/>
      </font>
    </dxf>
    <dxf>
      <font>
        <condense val="0"/>
        <extend val="0"/>
        <color indexed="10"/>
      </font>
    </dxf>
    <dxf>
      <font>
        <color rgb="FF9C0006"/>
      </font>
    </dxf>
    <dxf>
      <font>
        <color rgb="FF9C0006"/>
      </font>
    </dxf>
    <dxf>
      <font>
        <color rgb="FF9C0006"/>
      </font>
    </dxf>
    <dxf>
      <font>
        <condense val="0"/>
        <extend val="0"/>
        <color indexed="10"/>
      </font>
    </dxf>
    <dxf>
      <font>
        <condense val="0"/>
        <extend val="0"/>
        <color indexed="10"/>
      </font>
    </dxf>
    <dxf>
      <font>
        <condense val="0"/>
        <extend val="0"/>
        <color indexed="10"/>
      </font>
    </dxf>
    <dxf>
      <font>
        <color rgb="FF9C0006"/>
      </font>
    </dxf>
    <dxf>
      <font>
        <color rgb="FF9C0006"/>
      </font>
    </dxf>
    <dxf>
      <font>
        <color rgb="FF9C0006"/>
      </font>
    </dxf>
    <dxf>
      <font>
        <color rgb="FF9C0006"/>
      </font>
    </dxf>
    <dxf>
      <font>
        <color rgb="FF9C0006"/>
      </font>
    </dxf>
    <dxf>
      <font>
        <color rgb="FF9C0006"/>
      </font>
    </dxf>
    <dxf>
      <font>
        <color rgb="FF9C0006"/>
      </font>
    </dxf>
    <dxf>
      <font>
        <condense val="0"/>
        <extend val="0"/>
        <color indexed="10"/>
      </font>
    </dxf>
    <dxf>
      <font>
        <color rgb="FF9C0006"/>
      </font>
    </dxf>
    <dxf>
      <font>
        <color rgb="FF9C0006"/>
      </font>
    </dxf>
    <dxf>
      <font>
        <color rgb="FF9C0006"/>
      </font>
    </dxf>
    <dxf>
      <font>
        <condense val="0"/>
        <extend val="0"/>
        <color indexed="10"/>
      </font>
    </dxf>
    <dxf>
      <font>
        <condense val="0"/>
        <extend val="0"/>
        <color indexed="10"/>
      </font>
    </dxf>
    <dxf>
      <font>
        <condense val="0"/>
        <extend val="0"/>
        <color indexed="10"/>
      </font>
    </dxf>
    <dxf>
      <font>
        <color rgb="FF9C0006"/>
      </font>
    </dxf>
    <dxf>
      <font>
        <color rgb="FF9C0006"/>
      </font>
    </dxf>
    <dxf>
      <font>
        <color rgb="FF9C0006"/>
      </font>
    </dxf>
    <dxf>
      <font>
        <color rgb="FF9C0006"/>
      </font>
    </dxf>
    <dxf>
      <font>
        <color rgb="FF9C0006"/>
      </font>
    </dxf>
    <dxf>
      <font>
        <color rgb="FF9C0006"/>
      </font>
    </dxf>
    <dxf>
      <font>
        <color rgb="FF9C0006"/>
      </font>
    </dxf>
    <dxf>
      <font>
        <condense val="0"/>
        <extend val="0"/>
        <color indexed="10"/>
      </font>
    </dxf>
    <dxf>
      <font>
        <color rgb="FF9C0006"/>
      </font>
    </dxf>
    <dxf>
      <font>
        <color rgb="FF9C0006"/>
      </font>
    </dxf>
    <dxf>
      <font>
        <color rgb="FF9C0006"/>
      </font>
    </dxf>
    <dxf>
      <font>
        <condense val="0"/>
        <extend val="0"/>
        <color indexed="10"/>
      </font>
    </dxf>
    <dxf>
      <font>
        <condense val="0"/>
        <extend val="0"/>
        <color indexed="10"/>
      </font>
    </dxf>
    <dxf>
      <font>
        <condense val="0"/>
        <extend val="0"/>
        <color indexed="10"/>
      </font>
    </dxf>
    <dxf>
      <font>
        <color rgb="FF9C0006"/>
      </font>
    </dxf>
    <dxf>
      <font>
        <color rgb="FF9C0006"/>
      </font>
    </dxf>
    <dxf>
      <font>
        <color rgb="FF9C0006"/>
      </font>
    </dxf>
    <dxf>
      <font>
        <color rgb="FF9C0006"/>
      </font>
    </dxf>
    <dxf>
      <font>
        <color rgb="FF9C0006"/>
      </font>
    </dxf>
    <dxf>
      <font>
        <color rgb="FF9C0006"/>
      </font>
    </dxf>
    <dxf>
      <font>
        <color rgb="FF9C0006"/>
      </font>
    </dxf>
    <dxf>
      <font>
        <condense val="0"/>
        <extend val="0"/>
        <color indexed="10"/>
      </font>
    </dxf>
    <dxf>
      <font>
        <color rgb="FF9C0006"/>
      </font>
    </dxf>
    <dxf>
      <font>
        <color rgb="FF9C0006"/>
      </font>
    </dxf>
    <dxf>
      <font>
        <color rgb="FF9C0006"/>
      </font>
    </dxf>
    <dxf>
      <font>
        <condense val="0"/>
        <extend val="0"/>
        <color indexed="10"/>
      </font>
    </dxf>
    <dxf>
      <font>
        <condense val="0"/>
        <extend val="0"/>
        <color indexed="10"/>
      </font>
    </dxf>
    <dxf>
      <font>
        <condense val="0"/>
        <extend val="0"/>
        <color indexed="10"/>
      </font>
    </dxf>
    <dxf>
      <font>
        <color rgb="FF9C0006"/>
      </font>
    </dxf>
    <dxf>
      <font>
        <color rgb="FF9C0006"/>
      </font>
    </dxf>
    <dxf>
      <font>
        <color rgb="FF9C0006"/>
      </font>
    </dxf>
    <dxf>
      <font>
        <color rgb="FF9C0006"/>
      </font>
    </dxf>
    <dxf>
      <font>
        <color rgb="FF9C0006"/>
      </font>
    </dxf>
    <dxf>
      <font>
        <color rgb="FF9C0006"/>
      </font>
    </dxf>
    <dxf>
      <font>
        <color rgb="FF9C0006"/>
      </font>
    </dxf>
    <dxf>
      <font>
        <condense val="0"/>
        <extend val="0"/>
        <color indexed="10"/>
      </font>
    </dxf>
    <dxf>
      <font>
        <color rgb="FF9C0006"/>
      </font>
    </dxf>
    <dxf>
      <font>
        <color rgb="FF9C0006"/>
      </font>
    </dxf>
    <dxf>
      <font>
        <color rgb="FF9C0006"/>
      </font>
    </dxf>
    <dxf>
      <font>
        <condense val="0"/>
        <extend val="0"/>
        <color indexed="10"/>
      </font>
    </dxf>
    <dxf>
      <font>
        <condense val="0"/>
        <extend val="0"/>
        <color indexed="10"/>
      </font>
    </dxf>
    <dxf>
      <font>
        <condense val="0"/>
        <extend val="0"/>
        <color indexed="10"/>
      </font>
    </dxf>
    <dxf>
      <font>
        <color rgb="FF9C0006"/>
      </font>
    </dxf>
    <dxf>
      <font>
        <color rgb="FF9C0006"/>
      </font>
    </dxf>
    <dxf>
      <font>
        <color rgb="FF9C0006"/>
      </font>
    </dxf>
    <dxf>
      <font>
        <color rgb="FF9C0006"/>
      </font>
    </dxf>
    <dxf>
      <font>
        <color rgb="FF9C0006"/>
      </font>
    </dxf>
    <dxf>
      <font>
        <color rgb="FF9C0006"/>
      </font>
    </dxf>
    <dxf>
      <font>
        <color rgb="FF9C0006"/>
      </font>
    </dxf>
    <dxf>
      <font>
        <condense val="0"/>
        <extend val="0"/>
        <color indexed="10"/>
      </font>
    </dxf>
    <dxf>
      <font>
        <color rgb="FF9C0006"/>
      </font>
    </dxf>
    <dxf>
      <font>
        <color rgb="FF9C0006"/>
      </font>
    </dxf>
    <dxf>
      <font>
        <color rgb="FF9C0006"/>
      </font>
    </dxf>
    <dxf>
      <font>
        <condense val="0"/>
        <extend val="0"/>
        <color indexed="10"/>
      </font>
    </dxf>
    <dxf>
      <font>
        <condense val="0"/>
        <extend val="0"/>
        <color indexed="10"/>
      </font>
    </dxf>
    <dxf>
      <font>
        <condense val="0"/>
        <extend val="0"/>
        <color indexed="10"/>
      </font>
    </dxf>
    <dxf>
      <font>
        <color rgb="FF9C0006"/>
      </font>
    </dxf>
    <dxf>
      <font>
        <color rgb="FF9C0006"/>
      </font>
    </dxf>
    <dxf>
      <font>
        <color rgb="FF9C0006"/>
      </font>
    </dxf>
    <dxf>
      <font>
        <color rgb="FF9C0006"/>
      </font>
    </dxf>
    <dxf>
      <font>
        <color rgb="FF9C0006"/>
      </font>
    </dxf>
    <dxf>
      <font>
        <color rgb="FF9C0006"/>
      </font>
    </dxf>
    <dxf>
      <font>
        <color rgb="FF9C0006"/>
      </font>
    </dxf>
    <dxf>
      <font>
        <condense val="0"/>
        <extend val="0"/>
        <color indexed="10"/>
      </font>
    </dxf>
    <dxf>
      <font>
        <color rgb="FF9C0006"/>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lor rgb="FF9C0006"/>
      </font>
    </dxf>
    <dxf>
      <font>
        <color rgb="FF9C0006"/>
      </font>
    </dxf>
    <dxf>
      <font>
        <color rgb="FF9C0006"/>
      </font>
    </dxf>
    <dxf>
      <font>
        <color rgb="FF9C0006"/>
      </font>
    </dxf>
    <dxf>
      <font>
        <color rgb="FF9C0006"/>
      </font>
    </dxf>
    <dxf>
      <font>
        <condense val="0"/>
        <extend val="0"/>
        <color indexed="10"/>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lor rgb="FF9C0006"/>
      </font>
    </dxf>
    <dxf>
      <font>
        <color rgb="FF9C0006"/>
      </font>
    </dxf>
    <dxf>
      <font>
        <condense val="0"/>
        <extend val="0"/>
        <color indexed="10"/>
      </font>
    </dxf>
    <dxf>
      <font>
        <color rgb="FF9C0006"/>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ndense val="0"/>
        <extend val="0"/>
        <color indexed="10"/>
      </font>
    </dxf>
    <dxf>
      <font>
        <color rgb="FF9C0006"/>
      </font>
    </dxf>
    <dxf>
      <font>
        <color rgb="FF9C0006"/>
      </font>
    </dxf>
    <dxf>
      <font>
        <color rgb="FF9C0006"/>
      </font>
    </dxf>
    <dxf>
      <font>
        <color rgb="FF9C0006"/>
      </font>
    </dxf>
    <dxf>
      <font>
        <condense val="0"/>
        <extend val="0"/>
        <color indexed="10"/>
      </font>
    </dxf>
    <dxf>
      <font>
        <color rgb="FF9C0006"/>
      </font>
    </dxf>
    <dxf>
      <font>
        <condense val="0"/>
        <extend val="0"/>
        <color indexed="10"/>
      </font>
    </dxf>
    <dxf>
      <font>
        <condense val="0"/>
        <extend val="0"/>
        <color indexed="10"/>
      </font>
    </dxf>
    <dxf>
      <font>
        <condense val="0"/>
        <extend val="0"/>
        <color indexed="10"/>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ndense val="0"/>
        <extend val="0"/>
        <color indexed="10"/>
      </font>
    </dxf>
    <dxf>
      <font>
        <condense val="0"/>
        <extend val="0"/>
        <color indexed="10"/>
      </font>
    </dxf>
    <dxf>
      <font>
        <condense val="0"/>
        <extend val="0"/>
        <color indexed="10"/>
      </font>
    </dxf>
    <dxf>
      <font>
        <color rgb="FF9C0006"/>
      </font>
    </dxf>
    <dxf>
      <font>
        <color rgb="FF9C0006"/>
      </font>
    </dxf>
    <dxf>
      <font>
        <color rgb="FF9C0006"/>
      </font>
    </dxf>
    <dxf>
      <font>
        <color rgb="FF9C0006"/>
      </font>
    </dxf>
    <dxf>
      <font>
        <condense val="0"/>
        <extend val="0"/>
        <color indexed="10"/>
      </font>
    </dxf>
    <dxf>
      <font>
        <color rgb="FF9C0006"/>
      </font>
    </dxf>
    <dxf>
      <font>
        <color rgb="FF9C0006"/>
      </font>
    </dxf>
    <dxf>
      <font>
        <color rgb="FF9C0006"/>
      </font>
    </dxf>
    <dxf>
      <font>
        <color rgb="FF9C0006"/>
      </font>
    </dxf>
    <dxf>
      <font>
        <condense val="0"/>
        <extend val="0"/>
        <color indexed="10"/>
      </font>
    </dxf>
    <dxf>
      <font>
        <condense val="0"/>
        <extend val="0"/>
        <color indexed="10"/>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lor rgb="FF9C0006"/>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ndense val="0"/>
        <extend val="0"/>
        <color indexed="10"/>
      </font>
    </dxf>
    <dxf>
      <font>
        <color rgb="FF9C0006"/>
      </font>
    </dxf>
    <dxf>
      <font>
        <color rgb="FF9C0006"/>
      </font>
    </dxf>
    <dxf>
      <font>
        <color rgb="FF9C0006"/>
      </font>
    </dxf>
    <dxf>
      <font>
        <condense val="0"/>
        <extend val="0"/>
        <color indexed="10"/>
      </font>
    </dxf>
    <dxf>
      <font>
        <color rgb="FF9C0006"/>
      </font>
    </dxf>
    <dxf>
      <font>
        <condense val="0"/>
        <extend val="0"/>
        <color indexed="10"/>
      </font>
    </dxf>
    <dxf>
      <font>
        <condense val="0"/>
        <extend val="0"/>
        <color indexed="10"/>
      </font>
    </dxf>
    <dxf>
      <font>
        <condense val="0"/>
        <extend val="0"/>
        <color indexed="10"/>
      </font>
    </dxf>
    <dxf>
      <font>
        <color rgb="FF9C0006"/>
      </font>
    </dxf>
    <dxf>
      <font>
        <color rgb="FF9C0006"/>
      </font>
    </dxf>
    <dxf>
      <font>
        <color rgb="FF9C0006"/>
      </font>
    </dxf>
    <dxf>
      <font>
        <color rgb="FF9C0006"/>
      </font>
    </dxf>
    <dxf>
      <font>
        <condense val="0"/>
        <extend val="0"/>
        <color indexed="10"/>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ndense val="0"/>
        <extend val="0"/>
        <color indexed="10"/>
      </font>
    </dxf>
    <dxf>
      <font>
        <condense val="0"/>
        <extend val="0"/>
        <color indexed="10"/>
      </font>
    </dxf>
    <dxf>
      <font>
        <condense val="0"/>
        <extend val="0"/>
        <color indexed="10"/>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s>
  <tableStyles count="0" defaultTableStyle="TableStyleMedium2" defaultPivotStyle="PivotStyleLight16"/>
  <colors>
    <mruColors>
      <color rgb="FF00FF00"/>
      <color rgb="FFFFFF99"/>
      <color rgb="FF99FF99"/>
      <color rgb="FFFFFFCC"/>
      <color rgb="FFFFFF66"/>
      <color rgb="FF0066FF"/>
      <color rgb="FF0000FF"/>
      <color rgb="FF3366FF"/>
      <color rgb="FF17118B"/>
      <color rgb="FF1CA7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OmniGen Tons By Region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Omnigen!$B$60</c:f>
              <c:strCache>
                <c:ptCount val="1"/>
                <c:pt idx="0">
                  <c:v>Central</c:v>
                </c:pt>
              </c:strCache>
            </c:strRef>
          </c:tx>
          <c:spPr>
            <a:solidFill>
              <a:schemeClr val="accent1"/>
            </a:solidFill>
            <a:ln>
              <a:noFill/>
            </a:ln>
            <a:effectLst/>
          </c:spPr>
          <c:invertIfNegative val="0"/>
          <c:cat>
            <c:strRef>
              <c:f>Omnigen!$C$59:$N$59</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Omnigen!$C$60:$N$60</c:f>
              <c:numCache>
                <c:formatCode>_(* #,##0_);_(* \(#,##0\);_(* "-"??_);_(@_)</c:formatCode>
                <c:ptCount val="12"/>
                <c:pt idx="0">
                  <c:v>315.257800000001</c:v>
                </c:pt>
                <c:pt idx="1">
                  <c:v>242.50600000000099</c:v>
                </c:pt>
                <c:pt idx="2">
                  <c:v>335.65035</c:v>
                </c:pt>
                <c:pt idx="3">
                  <c:v>307.54169999999999</c:v>
                </c:pt>
                <c:pt idx="4">
                  <c:v>320.76929999999999</c:v>
                </c:pt>
                <c:pt idx="5">
                  <c:v>315.25779999999997</c:v>
                </c:pt>
                <c:pt idx="6">
                  <c:v>326.6390475</c:v>
                </c:pt>
                <c:pt idx="7">
                  <c:v>270.06349999999998</c:v>
                </c:pt>
              </c:numCache>
            </c:numRef>
          </c:val>
          <c:extLst>
            <c:ext xmlns:c16="http://schemas.microsoft.com/office/drawing/2014/chart" uri="{C3380CC4-5D6E-409C-BE32-E72D297353CC}">
              <c16:uniqueId val="{00000000-08D5-4592-91FD-3579D11343FA}"/>
            </c:ext>
          </c:extLst>
        </c:ser>
        <c:ser>
          <c:idx val="1"/>
          <c:order val="1"/>
          <c:tx>
            <c:strRef>
              <c:f>Omnigen!$B$61</c:f>
              <c:strCache>
                <c:ptCount val="1"/>
                <c:pt idx="0">
                  <c:v>East</c:v>
                </c:pt>
              </c:strCache>
            </c:strRef>
          </c:tx>
          <c:spPr>
            <a:solidFill>
              <a:schemeClr val="accent2"/>
            </a:solidFill>
            <a:ln>
              <a:noFill/>
            </a:ln>
            <a:effectLst/>
          </c:spPr>
          <c:invertIfNegative val="0"/>
          <c:cat>
            <c:strRef>
              <c:f>Omnigen!$C$59:$N$59</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Omnigen!$C$61:$N$61</c:f>
              <c:numCache>
                <c:formatCode>_(* #,##0_);_(* \(#,##0\);_(* "-"??_);_(@_)</c:formatCode>
                <c:ptCount val="12"/>
                <c:pt idx="0">
                  <c:v>338.406100000001</c:v>
                </c:pt>
                <c:pt idx="1">
                  <c:v>297.621000000001</c:v>
                </c:pt>
                <c:pt idx="2">
                  <c:v>416.66940000000102</c:v>
                </c:pt>
                <c:pt idx="3">
                  <c:v>377.81332500000099</c:v>
                </c:pt>
                <c:pt idx="4">
                  <c:v>343.91760000000102</c:v>
                </c:pt>
                <c:pt idx="5">
                  <c:v>321.8716</c:v>
                </c:pt>
                <c:pt idx="6">
                  <c:v>401.65056249999998</c:v>
                </c:pt>
                <c:pt idx="7">
                  <c:v>339.783975</c:v>
                </c:pt>
              </c:numCache>
            </c:numRef>
          </c:val>
          <c:extLst>
            <c:ext xmlns:c16="http://schemas.microsoft.com/office/drawing/2014/chart" uri="{C3380CC4-5D6E-409C-BE32-E72D297353CC}">
              <c16:uniqueId val="{00000001-08D5-4592-91FD-3579D11343FA}"/>
            </c:ext>
          </c:extLst>
        </c:ser>
        <c:ser>
          <c:idx val="2"/>
          <c:order val="2"/>
          <c:tx>
            <c:strRef>
              <c:f>Omnigen!$B$62</c:f>
              <c:strCache>
                <c:ptCount val="1"/>
                <c:pt idx="0">
                  <c:v>West</c:v>
                </c:pt>
              </c:strCache>
            </c:strRef>
          </c:tx>
          <c:spPr>
            <a:solidFill>
              <a:schemeClr val="accent3"/>
            </a:solidFill>
            <a:ln>
              <a:noFill/>
            </a:ln>
            <a:effectLst/>
          </c:spPr>
          <c:invertIfNegative val="0"/>
          <c:cat>
            <c:strRef>
              <c:f>Omnigen!$C$59:$N$59</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Omnigen!$C$62:$N$62</c:f>
              <c:numCache>
                <c:formatCode>_(* #,##0_);_(* \(#,##0\);_(* "-"??_);_(@_)</c:formatCode>
                <c:ptCount val="12"/>
                <c:pt idx="0">
                  <c:v>153.21969999999999</c:v>
                </c:pt>
                <c:pt idx="1">
                  <c:v>162.03809999999999</c:v>
                </c:pt>
                <c:pt idx="2">
                  <c:v>163.1404</c:v>
                </c:pt>
                <c:pt idx="3">
                  <c:v>208.3347</c:v>
                </c:pt>
                <c:pt idx="4">
                  <c:v>190.6979</c:v>
                </c:pt>
                <c:pt idx="5">
                  <c:v>226.798225</c:v>
                </c:pt>
                <c:pt idx="6">
                  <c:v>149.9128</c:v>
                </c:pt>
                <c:pt idx="7">
                  <c:v>155.42429999999999</c:v>
                </c:pt>
              </c:numCache>
            </c:numRef>
          </c:val>
          <c:extLst>
            <c:ext xmlns:c16="http://schemas.microsoft.com/office/drawing/2014/chart" uri="{C3380CC4-5D6E-409C-BE32-E72D297353CC}">
              <c16:uniqueId val="{00000002-08D5-4592-91FD-3579D11343FA}"/>
            </c:ext>
          </c:extLst>
        </c:ser>
        <c:ser>
          <c:idx val="3"/>
          <c:order val="3"/>
          <c:tx>
            <c:strRef>
              <c:f>Omnigen!$B$63</c:f>
              <c:strCache>
                <c:ptCount val="1"/>
                <c:pt idx="0">
                  <c:v>Forecast</c:v>
                </c:pt>
              </c:strCache>
            </c:strRef>
          </c:tx>
          <c:spPr>
            <a:solidFill>
              <a:schemeClr val="accent4"/>
            </a:solidFill>
            <a:ln>
              <a:noFill/>
            </a:ln>
            <a:effectLst/>
          </c:spPr>
          <c:invertIfNegative val="0"/>
          <c:cat>
            <c:strRef>
              <c:f>Omnigen!$C$59:$N$59</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Omnigen!$C$63:$N$63</c:f>
              <c:numCache>
                <c:formatCode>_(* #,##0_);_(* \(#,##0\);_(* "-"??_);_(@_)</c:formatCode>
                <c:ptCount val="12"/>
                <c:pt idx="8">
                  <c:v>971</c:v>
                </c:pt>
                <c:pt idx="9">
                  <c:v>1092.2999999999997</c:v>
                </c:pt>
                <c:pt idx="10">
                  <c:v>1146.2000000000003</c:v>
                </c:pt>
                <c:pt idx="11">
                  <c:v>1189.3</c:v>
                </c:pt>
              </c:numCache>
            </c:numRef>
          </c:val>
          <c:extLst>
            <c:ext xmlns:c16="http://schemas.microsoft.com/office/drawing/2014/chart" uri="{C3380CC4-5D6E-409C-BE32-E72D297353CC}">
              <c16:uniqueId val="{00000000-CCB1-4017-883C-E9D3FD8FD7DE}"/>
            </c:ext>
          </c:extLst>
        </c:ser>
        <c:dLbls>
          <c:showLegendKey val="0"/>
          <c:showVal val="0"/>
          <c:showCatName val="0"/>
          <c:showSerName val="0"/>
          <c:showPercent val="0"/>
          <c:showBubbleSize val="0"/>
        </c:dLbls>
        <c:gapWidth val="150"/>
        <c:overlap val="100"/>
        <c:axId val="871733352"/>
        <c:axId val="871731712"/>
      </c:barChart>
      <c:catAx>
        <c:axId val="871733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1731712"/>
        <c:crosses val="autoZero"/>
        <c:auto val="1"/>
        <c:lblAlgn val="ctr"/>
        <c:lblOffset val="100"/>
        <c:noMultiLvlLbl val="0"/>
      </c:catAx>
      <c:valAx>
        <c:axId val="87173171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1733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Northeast
Rolling 12 Months
FY09-FY12</a:t>
            </a:r>
          </a:p>
        </c:rich>
      </c:tx>
      <c:layout>
        <c:manualLayout>
          <c:xMode val="edge"/>
          <c:yMode val="edge"/>
          <c:x val="0.4408355104103866"/>
          <c:y val="1.8518518518518517E-2"/>
        </c:manualLayout>
      </c:layout>
      <c:overlay val="0"/>
      <c:spPr>
        <a:noFill/>
        <a:ln w="25400">
          <a:noFill/>
        </a:ln>
      </c:spPr>
    </c:title>
    <c:autoTitleDeleted val="0"/>
    <c:plotArea>
      <c:layout>
        <c:manualLayout>
          <c:layoutTarget val="inner"/>
          <c:xMode val="edge"/>
          <c:yMode val="edge"/>
          <c:x val="7.4245981731926647E-2"/>
          <c:y val="0.18518585498356113"/>
          <c:w val="0.84802832259434968"/>
          <c:h val="0.50740924265495757"/>
        </c:manualLayout>
      </c:layout>
      <c:lineChart>
        <c:grouping val="standard"/>
        <c:varyColors val="0"/>
        <c:ser>
          <c:idx val="0"/>
          <c:order val="0"/>
          <c:tx>
            <c:strRef>
              <c:f>'Rolling Graphs'!$N$2:$O$2</c:f>
              <c:strCache>
                <c:ptCount val="2"/>
                <c:pt idx="0">
                  <c:v>SP Gross Margin</c:v>
                </c:pt>
              </c:strCache>
            </c:strRef>
          </c:tx>
          <c:spPr>
            <a:ln w="25400">
              <a:solidFill>
                <a:srgbClr val="000080"/>
              </a:solidFill>
              <a:prstDash val="solid"/>
            </a:ln>
          </c:spPr>
          <c:marker>
            <c:symbol val="none"/>
          </c:marker>
          <c:cat>
            <c:numRef>
              <c:f>'Rolling Graphs'!$N$4:$BK$4</c:f>
              <c:numCache>
                <c:formatCode>mmm\-yy</c:formatCode>
                <c:ptCount val="50"/>
                <c:pt idx="0">
                  <c:v>39630</c:v>
                </c:pt>
                <c:pt idx="1">
                  <c:v>39661</c:v>
                </c:pt>
                <c:pt idx="2">
                  <c:v>39692</c:v>
                </c:pt>
                <c:pt idx="3">
                  <c:v>39722</c:v>
                </c:pt>
                <c:pt idx="4">
                  <c:v>39753</c:v>
                </c:pt>
                <c:pt idx="5">
                  <c:v>39783</c:v>
                </c:pt>
                <c:pt idx="6">
                  <c:v>39814</c:v>
                </c:pt>
                <c:pt idx="7">
                  <c:v>39845</c:v>
                </c:pt>
                <c:pt idx="8">
                  <c:v>39873</c:v>
                </c:pt>
                <c:pt idx="9">
                  <c:v>39904</c:v>
                </c:pt>
                <c:pt idx="10">
                  <c:v>39934</c:v>
                </c:pt>
                <c:pt idx="11">
                  <c:v>39965</c:v>
                </c:pt>
                <c:pt idx="12">
                  <c:v>39995</c:v>
                </c:pt>
                <c:pt idx="13">
                  <c:v>40026</c:v>
                </c:pt>
                <c:pt idx="14">
                  <c:v>40057</c:v>
                </c:pt>
                <c:pt idx="15">
                  <c:v>40087</c:v>
                </c:pt>
                <c:pt idx="16">
                  <c:v>40118</c:v>
                </c:pt>
                <c:pt idx="17">
                  <c:v>40148</c:v>
                </c:pt>
                <c:pt idx="18">
                  <c:v>40179</c:v>
                </c:pt>
                <c:pt idx="19">
                  <c:v>40210</c:v>
                </c:pt>
                <c:pt idx="20">
                  <c:v>40238</c:v>
                </c:pt>
                <c:pt idx="21">
                  <c:v>40269</c:v>
                </c:pt>
                <c:pt idx="22">
                  <c:v>40299</c:v>
                </c:pt>
                <c:pt idx="23">
                  <c:v>40330</c:v>
                </c:pt>
                <c:pt idx="24">
                  <c:v>40360</c:v>
                </c:pt>
                <c:pt idx="25">
                  <c:v>40391</c:v>
                </c:pt>
                <c:pt idx="26">
                  <c:v>40422</c:v>
                </c:pt>
                <c:pt idx="27">
                  <c:v>40452</c:v>
                </c:pt>
                <c:pt idx="28">
                  <c:v>40483</c:v>
                </c:pt>
                <c:pt idx="29">
                  <c:v>40513</c:v>
                </c:pt>
                <c:pt idx="30">
                  <c:v>40544</c:v>
                </c:pt>
                <c:pt idx="31">
                  <c:v>40575</c:v>
                </c:pt>
                <c:pt idx="32">
                  <c:v>40603</c:v>
                </c:pt>
                <c:pt idx="33">
                  <c:v>40634</c:v>
                </c:pt>
                <c:pt idx="34">
                  <c:v>40664</c:v>
                </c:pt>
                <c:pt idx="35">
                  <c:v>40695</c:v>
                </c:pt>
                <c:pt idx="36">
                  <c:v>40725</c:v>
                </c:pt>
                <c:pt idx="37">
                  <c:v>40756</c:v>
                </c:pt>
                <c:pt idx="38">
                  <c:v>40787</c:v>
                </c:pt>
                <c:pt idx="39">
                  <c:v>40817</c:v>
                </c:pt>
                <c:pt idx="40">
                  <c:v>40848</c:v>
                </c:pt>
                <c:pt idx="41">
                  <c:v>40878</c:v>
                </c:pt>
                <c:pt idx="42">
                  <c:v>40909</c:v>
                </c:pt>
                <c:pt idx="43">
                  <c:v>40940</c:v>
                </c:pt>
                <c:pt idx="44">
                  <c:v>40969</c:v>
                </c:pt>
                <c:pt idx="45">
                  <c:v>41000</c:v>
                </c:pt>
                <c:pt idx="46">
                  <c:v>41030</c:v>
                </c:pt>
                <c:pt idx="47">
                  <c:v>41061</c:v>
                </c:pt>
                <c:pt idx="48">
                  <c:v>41091</c:v>
                </c:pt>
                <c:pt idx="49">
                  <c:v>41122</c:v>
                </c:pt>
              </c:numCache>
            </c:numRef>
          </c:cat>
          <c:val>
            <c:numRef>
              <c:f>'Rolling Graphs'!$N$20:$BK$20</c:f>
              <c:numCache>
                <c:formatCode>_(* #,##0_);_(* \(#,##0\);_(* "-"??_);_(@_)</c:formatCode>
                <c:ptCount val="50"/>
                <c:pt idx="0">
                  <c:v>1639.1916734693</c:v>
                </c:pt>
                <c:pt idx="1">
                  <c:v>1683.9026354292</c:v>
                </c:pt>
                <c:pt idx="2">
                  <c:v>1809.7598325423003</c:v>
                </c:pt>
                <c:pt idx="3">
                  <c:v>1847.5142172622002</c:v>
                </c:pt>
                <c:pt idx="4">
                  <c:v>1917.4834638327998</c:v>
                </c:pt>
                <c:pt idx="5">
                  <c:v>2019.4521197776</c:v>
                </c:pt>
                <c:pt idx="6">
                  <c:v>2080.3877657431999</c:v>
                </c:pt>
                <c:pt idx="7">
                  <c:v>2158.4097570190002</c:v>
                </c:pt>
                <c:pt idx="8">
                  <c:v>2244.5864595984999</c:v>
                </c:pt>
                <c:pt idx="9">
                  <c:v>2201.0504006042001</c:v>
                </c:pt>
                <c:pt idx="10">
                  <c:v>2169.1263961525001</c:v>
                </c:pt>
                <c:pt idx="11">
                  <c:v>2137.1811916313</c:v>
                </c:pt>
                <c:pt idx="12">
                  <c:v>2168.8171332030997</c:v>
                </c:pt>
                <c:pt idx="13">
                  <c:v>2162.0497940239998</c:v>
                </c:pt>
                <c:pt idx="14">
                  <c:v>2128.5920195793997</c:v>
                </c:pt>
                <c:pt idx="15">
                  <c:v>2076.464212719</c:v>
                </c:pt>
                <c:pt idx="16">
                  <c:v>2072.4082835662002</c:v>
                </c:pt>
                <c:pt idx="17">
                  <c:v>2041.9042585930999</c:v>
                </c:pt>
                <c:pt idx="18">
                  <c:v>2090.4868375091</c:v>
                </c:pt>
                <c:pt idx="19">
                  <c:v>2064.0579959526999</c:v>
                </c:pt>
                <c:pt idx="20">
                  <c:v>2070.7500248482997</c:v>
                </c:pt>
                <c:pt idx="21">
                  <c:v>2217.6934619025997</c:v>
                </c:pt>
                <c:pt idx="22">
                  <c:v>2349.3367139377997</c:v>
                </c:pt>
                <c:pt idx="23">
                  <c:v>2498.3578399999997</c:v>
                </c:pt>
                <c:pt idx="24">
                  <c:v>2548.0206900000003</c:v>
                </c:pt>
                <c:pt idx="25">
                  <c:v>2693.4310800000007</c:v>
                </c:pt>
                <c:pt idx="26">
                  <c:v>2759.4827500000001</c:v>
                </c:pt>
                <c:pt idx="27">
                  <c:v>2870.6080800000004</c:v>
                </c:pt>
                <c:pt idx="28">
                  <c:v>2962.3426200000004</c:v>
                </c:pt>
                <c:pt idx="29">
                  <c:v>3108.1833700000002</c:v>
                </c:pt>
                <c:pt idx="30">
                  <c:v>3170.0180400000004</c:v>
                </c:pt>
                <c:pt idx="31">
                  <c:v>3183.0126899999996</c:v>
                </c:pt>
                <c:pt idx="32">
                  <c:v>3211.4089299999991</c:v>
                </c:pt>
                <c:pt idx="33">
                  <c:v>3228.2401499999996</c:v>
                </c:pt>
                <c:pt idx="34">
                  <c:v>3223.10196</c:v>
                </c:pt>
                <c:pt idx="35">
                  <c:v>3223.8087400000004</c:v>
                </c:pt>
                <c:pt idx="36">
                  <c:v>3266.4192292929079</c:v>
                </c:pt>
                <c:pt idx="37">
                  <c:v>3229.4035312075043</c:v>
                </c:pt>
                <c:pt idx="38">
                  <c:v>3207.7809137511445</c:v>
                </c:pt>
                <c:pt idx="39">
                  <c:v>3270.9914845713042</c:v>
                </c:pt>
                <c:pt idx="40">
                  <c:v>3343.0848017865756</c:v>
                </c:pt>
                <c:pt idx="41">
                  <c:v>3310.7520781482699</c:v>
                </c:pt>
                <c:pt idx="42">
                  <c:v>3383.036210934677</c:v>
                </c:pt>
                <c:pt idx="43">
                  <c:v>3512.4836115059666</c:v>
                </c:pt>
                <c:pt idx="44">
                  <c:v>3563.9440018053438</c:v>
                </c:pt>
                <c:pt idx="45">
                  <c:v>3606.0689739128884</c:v>
                </c:pt>
                <c:pt idx="46">
                  <c:v>3637.8552592897804</c:v>
                </c:pt>
                <c:pt idx="47">
                  <c:v>3691.9088297863018</c:v>
                </c:pt>
                <c:pt idx="48">
                  <c:v>3677.1616873655325</c:v>
                </c:pt>
                <c:pt idx="49">
                  <c:v>3755.4279494638454</c:v>
                </c:pt>
              </c:numCache>
            </c:numRef>
          </c:val>
          <c:smooth val="0"/>
          <c:extLst>
            <c:ext xmlns:c16="http://schemas.microsoft.com/office/drawing/2014/chart" uri="{C3380CC4-5D6E-409C-BE32-E72D297353CC}">
              <c16:uniqueId val="{00000000-B84E-4E62-96A9-662DEAF9CA27}"/>
            </c:ext>
          </c:extLst>
        </c:ser>
        <c:dLbls>
          <c:showLegendKey val="0"/>
          <c:showVal val="0"/>
          <c:showCatName val="0"/>
          <c:showSerName val="0"/>
          <c:showPercent val="0"/>
          <c:showBubbleSize val="0"/>
        </c:dLbls>
        <c:marker val="1"/>
        <c:smooth val="0"/>
        <c:axId val="89798912"/>
        <c:axId val="89817088"/>
      </c:lineChart>
      <c:lineChart>
        <c:grouping val="standard"/>
        <c:varyColors val="0"/>
        <c:ser>
          <c:idx val="1"/>
          <c:order val="1"/>
          <c:tx>
            <c:strRef>
              <c:f>'Rolling Graphs'!$N$30:$O$30</c:f>
              <c:strCache>
                <c:ptCount val="2"/>
                <c:pt idx="0">
                  <c:v>OmniGen Tons</c:v>
                </c:pt>
              </c:strCache>
            </c:strRef>
          </c:tx>
          <c:spPr>
            <a:ln w="25400">
              <a:solidFill>
                <a:srgbClr val="FF00FF"/>
              </a:solidFill>
              <a:prstDash val="solid"/>
            </a:ln>
          </c:spPr>
          <c:marker>
            <c:symbol val="none"/>
          </c:marker>
          <c:cat>
            <c:numRef>
              <c:f>'Rolling Graphs'!$N$44:$BJ$44</c:f>
              <c:numCache>
                <c:formatCode>_(* #,##0_);_(* \(#,##0\);_(* "-"??_);_(@_)</c:formatCode>
                <c:ptCount val="49"/>
                <c:pt idx="0">
                  <c:v>2148.1</c:v>
                </c:pt>
                <c:pt idx="1">
                  <c:v>2179.85</c:v>
                </c:pt>
                <c:pt idx="2">
                  <c:v>2285.35</c:v>
                </c:pt>
                <c:pt idx="3">
                  <c:v>2295.7249999999999</c:v>
                </c:pt>
                <c:pt idx="4">
                  <c:v>2388.9749999999999</c:v>
                </c:pt>
                <c:pt idx="5">
                  <c:v>2507.2249999999999</c:v>
                </c:pt>
                <c:pt idx="6">
                  <c:v>2512.375</c:v>
                </c:pt>
                <c:pt idx="7">
                  <c:v>2553.3000000000002</c:v>
                </c:pt>
                <c:pt idx="8">
                  <c:v>2605.8000000000002</c:v>
                </c:pt>
                <c:pt idx="9">
                  <c:v>2572.4499999999998</c:v>
                </c:pt>
                <c:pt idx="10">
                  <c:v>2534.35</c:v>
                </c:pt>
                <c:pt idx="11">
                  <c:v>2511.85</c:v>
                </c:pt>
                <c:pt idx="12">
                  <c:v>2544.1999999999998</c:v>
                </c:pt>
                <c:pt idx="13">
                  <c:v>2552.2000000000003</c:v>
                </c:pt>
                <c:pt idx="14">
                  <c:v>2531.9500000000003</c:v>
                </c:pt>
                <c:pt idx="15">
                  <c:v>2486.5249999999996</c:v>
                </c:pt>
                <c:pt idx="16">
                  <c:v>2462.4274999999998</c:v>
                </c:pt>
                <c:pt idx="17">
                  <c:v>2461.5730000000003</c:v>
                </c:pt>
                <c:pt idx="18">
                  <c:v>2499.5414999999998</c:v>
                </c:pt>
                <c:pt idx="19">
                  <c:v>2492.7404999999999</c:v>
                </c:pt>
                <c:pt idx="20">
                  <c:v>2546.5695000000001</c:v>
                </c:pt>
                <c:pt idx="21">
                  <c:v>2638.8245000000002</c:v>
                </c:pt>
                <c:pt idx="22">
                  <c:v>2688.9075000000003</c:v>
                </c:pt>
                <c:pt idx="23">
                  <c:v>2762.8100000000004</c:v>
                </c:pt>
                <c:pt idx="24">
                  <c:v>2784.8800000000006</c:v>
                </c:pt>
                <c:pt idx="25">
                  <c:v>2895.9</c:v>
                </c:pt>
                <c:pt idx="26">
                  <c:v>2917.5999999999995</c:v>
                </c:pt>
                <c:pt idx="27">
                  <c:v>2961.1399999999994</c:v>
                </c:pt>
                <c:pt idx="28">
                  <c:v>3013.4809999999993</c:v>
                </c:pt>
                <c:pt idx="29">
                  <c:v>3060.0754999999999</c:v>
                </c:pt>
                <c:pt idx="30">
                  <c:v>3093.6469999999999</c:v>
                </c:pt>
                <c:pt idx="31">
                  <c:v>3069.1380000000004</c:v>
                </c:pt>
                <c:pt idx="32">
                  <c:v>3035.5690000000004</c:v>
                </c:pt>
                <c:pt idx="33">
                  <c:v>3069.7390000000005</c:v>
                </c:pt>
                <c:pt idx="34">
                  <c:v>3077.7560000000003</c:v>
                </c:pt>
                <c:pt idx="35">
                  <c:v>3126.8535000000002</c:v>
                </c:pt>
                <c:pt idx="36">
                  <c:v>3143.7650000000003</c:v>
                </c:pt>
                <c:pt idx="37">
                  <c:v>3096.7804999999998</c:v>
                </c:pt>
                <c:pt idx="38">
                  <c:v>3100.8764999999999</c:v>
                </c:pt>
                <c:pt idx="39">
                  <c:v>3190.1390000000001</c:v>
                </c:pt>
                <c:pt idx="40">
                  <c:v>3247.8844999999997</c:v>
                </c:pt>
                <c:pt idx="41">
                  <c:v>3199.5209999999997</c:v>
                </c:pt>
                <c:pt idx="42">
                  <c:v>3254.5249999999996</c:v>
                </c:pt>
                <c:pt idx="43">
                  <c:v>3355.0474999999997</c:v>
                </c:pt>
                <c:pt idx="44">
                  <c:v>3419.2874999999999</c:v>
                </c:pt>
                <c:pt idx="45">
                  <c:v>3435.3564999999999</c:v>
                </c:pt>
                <c:pt idx="46">
                  <c:v>3472.4565000000002</c:v>
                </c:pt>
                <c:pt idx="47">
                  <c:v>3477.4565000000002</c:v>
                </c:pt>
                <c:pt idx="48">
                  <c:v>3470.875</c:v>
                </c:pt>
              </c:numCache>
            </c:numRef>
          </c:cat>
          <c:val>
            <c:numRef>
              <c:f>'Rolling Graphs'!$N$44:$BK$44</c:f>
              <c:numCache>
                <c:formatCode>_(* #,##0_);_(* \(#,##0\);_(* "-"??_);_(@_)</c:formatCode>
                <c:ptCount val="50"/>
                <c:pt idx="0">
                  <c:v>2148.1</c:v>
                </c:pt>
                <c:pt idx="1">
                  <c:v>2179.85</c:v>
                </c:pt>
                <c:pt idx="2">
                  <c:v>2285.35</c:v>
                </c:pt>
                <c:pt idx="3">
                  <c:v>2295.7249999999999</c:v>
                </c:pt>
                <c:pt idx="4">
                  <c:v>2388.9749999999999</c:v>
                </c:pt>
                <c:pt idx="5">
                  <c:v>2507.2249999999999</c:v>
                </c:pt>
                <c:pt idx="6">
                  <c:v>2512.375</c:v>
                </c:pt>
                <c:pt idx="7">
                  <c:v>2553.3000000000002</c:v>
                </c:pt>
                <c:pt idx="8">
                  <c:v>2605.8000000000002</c:v>
                </c:pt>
                <c:pt idx="9">
                  <c:v>2572.4499999999998</c:v>
                </c:pt>
                <c:pt idx="10">
                  <c:v>2534.35</c:v>
                </c:pt>
                <c:pt idx="11">
                  <c:v>2511.85</c:v>
                </c:pt>
                <c:pt idx="12">
                  <c:v>2544.1999999999998</c:v>
                </c:pt>
                <c:pt idx="13">
                  <c:v>2552.2000000000003</c:v>
                </c:pt>
                <c:pt idx="14">
                  <c:v>2531.9500000000003</c:v>
                </c:pt>
                <c:pt idx="15">
                  <c:v>2486.5249999999996</c:v>
                </c:pt>
                <c:pt idx="16">
                  <c:v>2462.4274999999998</c:v>
                </c:pt>
                <c:pt idx="17">
                  <c:v>2461.5730000000003</c:v>
                </c:pt>
                <c:pt idx="18">
                  <c:v>2499.5414999999998</c:v>
                </c:pt>
                <c:pt idx="19">
                  <c:v>2492.7404999999999</c:v>
                </c:pt>
                <c:pt idx="20">
                  <c:v>2546.5695000000001</c:v>
                </c:pt>
                <c:pt idx="21">
                  <c:v>2638.8245000000002</c:v>
                </c:pt>
                <c:pt idx="22">
                  <c:v>2688.9075000000003</c:v>
                </c:pt>
                <c:pt idx="23">
                  <c:v>2762.8100000000004</c:v>
                </c:pt>
                <c:pt idx="24">
                  <c:v>2784.8800000000006</c:v>
                </c:pt>
                <c:pt idx="25">
                  <c:v>2895.9</c:v>
                </c:pt>
                <c:pt idx="26">
                  <c:v>2917.5999999999995</c:v>
                </c:pt>
                <c:pt idx="27">
                  <c:v>2961.1399999999994</c:v>
                </c:pt>
                <c:pt idx="28">
                  <c:v>3013.4809999999993</c:v>
                </c:pt>
                <c:pt idx="29">
                  <c:v>3060.0754999999999</c:v>
                </c:pt>
                <c:pt idx="30">
                  <c:v>3093.6469999999999</c:v>
                </c:pt>
                <c:pt idx="31">
                  <c:v>3069.1380000000004</c:v>
                </c:pt>
                <c:pt idx="32">
                  <c:v>3035.5690000000004</c:v>
                </c:pt>
                <c:pt idx="33">
                  <c:v>3069.7390000000005</c:v>
                </c:pt>
                <c:pt idx="34">
                  <c:v>3077.7560000000003</c:v>
                </c:pt>
                <c:pt idx="35">
                  <c:v>3126.8535000000002</c:v>
                </c:pt>
                <c:pt idx="36">
                  <c:v>3143.7650000000003</c:v>
                </c:pt>
                <c:pt idx="37">
                  <c:v>3096.7804999999998</c:v>
                </c:pt>
                <c:pt idx="38">
                  <c:v>3100.8764999999999</c:v>
                </c:pt>
                <c:pt idx="39">
                  <c:v>3190.1390000000001</c:v>
                </c:pt>
                <c:pt idx="40">
                  <c:v>3247.8844999999997</c:v>
                </c:pt>
                <c:pt idx="41">
                  <c:v>3199.5209999999997</c:v>
                </c:pt>
                <c:pt idx="42">
                  <c:v>3254.5249999999996</c:v>
                </c:pt>
                <c:pt idx="43">
                  <c:v>3355.0474999999997</c:v>
                </c:pt>
                <c:pt idx="44">
                  <c:v>3419.2874999999999</c:v>
                </c:pt>
                <c:pt idx="45">
                  <c:v>3435.3564999999999</c:v>
                </c:pt>
                <c:pt idx="46">
                  <c:v>3472.4565000000002</c:v>
                </c:pt>
                <c:pt idx="47">
                  <c:v>3477.4565000000002</c:v>
                </c:pt>
                <c:pt idx="48">
                  <c:v>3470.875</c:v>
                </c:pt>
                <c:pt idx="49">
                  <c:v>3536.5895</c:v>
                </c:pt>
              </c:numCache>
            </c:numRef>
          </c:val>
          <c:smooth val="0"/>
          <c:extLst>
            <c:ext xmlns:c16="http://schemas.microsoft.com/office/drawing/2014/chart" uri="{C3380CC4-5D6E-409C-BE32-E72D297353CC}">
              <c16:uniqueId val="{00000001-B84E-4E62-96A9-662DEAF9CA27}"/>
            </c:ext>
          </c:extLst>
        </c:ser>
        <c:dLbls>
          <c:showLegendKey val="0"/>
          <c:showVal val="0"/>
          <c:showCatName val="0"/>
          <c:showSerName val="0"/>
          <c:showPercent val="0"/>
          <c:showBubbleSize val="0"/>
        </c:dLbls>
        <c:marker val="1"/>
        <c:smooth val="0"/>
        <c:axId val="89819392"/>
        <c:axId val="185366016"/>
      </c:lineChart>
      <c:dateAx>
        <c:axId val="89798912"/>
        <c:scaling>
          <c:orientation val="minMax"/>
        </c:scaling>
        <c:delete val="0"/>
        <c:axPos val="b"/>
        <c:numFmt formatCode="mmm\-yy" sourceLinked="0"/>
        <c:majorTickMark val="none"/>
        <c:minorTickMark val="none"/>
        <c:tickLblPos val="nextTo"/>
        <c:spPr>
          <a:ln w="3175">
            <a:solidFill>
              <a:srgbClr val="000000"/>
            </a:solidFill>
            <a:prstDash val="solid"/>
          </a:ln>
        </c:spPr>
        <c:txPr>
          <a:bodyPr rot="-2520000" vert="horz"/>
          <a:lstStyle/>
          <a:p>
            <a:pPr>
              <a:defRPr sz="800" b="1" i="0" u="none" strike="noStrike" baseline="0">
                <a:solidFill>
                  <a:srgbClr val="000000"/>
                </a:solidFill>
                <a:latin typeface="Arial"/>
                <a:ea typeface="Arial"/>
                <a:cs typeface="Arial"/>
              </a:defRPr>
            </a:pPr>
            <a:endParaRPr lang="en-US"/>
          </a:p>
        </c:txPr>
        <c:crossAx val="89817088"/>
        <c:crosses val="autoZero"/>
        <c:auto val="1"/>
        <c:lblOffset val="100"/>
        <c:baseTimeUnit val="months"/>
        <c:majorUnit val="2"/>
        <c:majorTimeUnit val="months"/>
        <c:minorUnit val="1"/>
        <c:minorTimeUnit val="months"/>
      </c:dateAx>
      <c:valAx>
        <c:axId val="89817088"/>
        <c:scaling>
          <c:orientation val="minMax"/>
          <c:min val="1000"/>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GM ($) in thousands</a:t>
                </a:r>
              </a:p>
            </c:rich>
          </c:tx>
          <c:layout>
            <c:manualLayout>
              <c:xMode val="edge"/>
              <c:yMode val="edge"/>
              <c:x val="5.8004640371229696E-3"/>
              <c:y val="0.22592670360649364"/>
            </c:manualLayout>
          </c:layout>
          <c:overlay val="0"/>
          <c:spPr>
            <a:noFill/>
            <a:ln w="25400">
              <a:noFill/>
            </a:ln>
          </c:spPr>
        </c:title>
        <c:numFmt formatCode="_(* #,##0_);_(* \(#,##0\);_(* &quot;-&quot;??_);_(@_)"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9798912"/>
        <c:crosses val="autoZero"/>
        <c:crossBetween val="between"/>
      </c:valAx>
      <c:catAx>
        <c:axId val="89819392"/>
        <c:scaling>
          <c:orientation val="minMax"/>
        </c:scaling>
        <c:delete val="1"/>
        <c:axPos val="b"/>
        <c:numFmt formatCode="_(* #,##0_);_(* \(#,##0\);_(* &quot;-&quot;??_);_(@_)" sourceLinked="1"/>
        <c:majorTickMark val="out"/>
        <c:minorTickMark val="none"/>
        <c:tickLblPos val="nextTo"/>
        <c:crossAx val="185366016"/>
        <c:crosses val="autoZero"/>
        <c:auto val="1"/>
        <c:lblAlgn val="ctr"/>
        <c:lblOffset val="100"/>
        <c:noMultiLvlLbl val="0"/>
      </c:catAx>
      <c:valAx>
        <c:axId val="185366016"/>
        <c:scaling>
          <c:orientation val="minMax"/>
          <c:min val="1000"/>
        </c:scaling>
        <c:delete val="0"/>
        <c:axPos val="r"/>
        <c:title>
          <c:tx>
            <c:rich>
              <a:bodyPr/>
              <a:lstStyle/>
              <a:p>
                <a:pPr>
                  <a:defRPr sz="800" b="1" i="0" u="none" strike="noStrike" baseline="0">
                    <a:solidFill>
                      <a:srgbClr val="000000"/>
                    </a:solidFill>
                    <a:latin typeface="Arial"/>
                    <a:ea typeface="Arial"/>
                    <a:cs typeface="Arial"/>
                  </a:defRPr>
                </a:pPr>
                <a:r>
                  <a:rPr lang="en-US"/>
                  <a:t>OmniGen Tons</a:t>
                </a:r>
              </a:p>
            </c:rich>
          </c:tx>
          <c:layout>
            <c:manualLayout>
              <c:xMode val="edge"/>
              <c:yMode val="edge"/>
              <c:x val="0.97099828878698746"/>
              <c:y val="0.27777894429862932"/>
            </c:manualLayout>
          </c:layout>
          <c:overlay val="0"/>
          <c:spPr>
            <a:noFill/>
            <a:ln w="25400">
              <a:noFill/>
            </a:ln>
          </c:spPr>
        </c:title>
        <c:numFmt formatCode="_(* #,##0_);_(* \(#,##0\);_(* &quot;-&quot;??_);_(@_)"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9819392"/>
        <c:crosses val="max"/>
        <c:crossBetween val="between"/>
      </c:valAx>
      <c:spPr>
        <a:solidFill>
          <a:srgbClr val="C0C0C0"/>
        </a:solidFill>
        <a:ln w="12700">
          <a:solidFill>
            <a:srgbClr val="808080"/>
          </a:solidFill>
          <a:prstDash val="solid"/>
        </a:ln>
      </c:spPr>
    </c:plotArea>
    <c:legend>
      <c:legendPos val="r"/>
      <c:layout>
        <c:manualLayout>
          <c:xMode val="edge"/>
          <c:yMode val="edge"/>
          <c:x val="0.35498864266096669"/>
          <c:y val="0.88889199961115972"/>
          <c:w val="0.28886323084324433"/>
          <c:h val="8.1481870321765348E-2"/>
        </c:manualLayout>
      </c:layout>
      <c:overlay val="0"/>
      <c:spPr>
        <a:solidFill>
          <a:srgbClr val="FFFFFF"/>
        </a:solidFill>
        <a:ln w="3175">
          <a:solidFill>
            <a:srgbClr val="000000"/>
          </a:solidFill>
          <a:prstDash val="solid"/>
        </a:ln>
      </c:spPr>
      <c:txPr>
        <a:bodyPr/>
        <a:lstStyle/>
        <a:p>
          <a:pPr>
            <a:defRPr sz="73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Eastern Cornbelt
Rolling 12 Months
FY09-FY12</a:t>
            </a:r>
          </a:p>
        </c:rich>
      </c:tx>
      <c:layout>
        <c:manualLayout>
          <c:xMode val="edge"/>
          <c:yMode val="edge"/>
          <c:x val="0.45384669224039298"/>
          <c:y val="1.7921146953405017E-2"/>
        </c:manualLayout>
      </c:layout>
      <c:overlay val="0"/>
      <c:spPr>
        <a:noFill/>
        <a:ln w="25400">
          <a:noFill/>
        </a:ln>
      </c:spPr>
    </c:title>
    <c:autoTitleDeleted val="0"/>
    <c:plotArea>
      <c:layout>
        <c:manualLayout>
          <c:layoutTarget val="inner"/>
          <c:xMode val="edge"/>
          <c:yMode val="edge"/>
          <c:x val="8.0769331892693169E-2"/>
          <c:y val="0.19354906456185791"/>
          <c:w val="0.83589848244501508"/>
          <c:h val="0.52688356464061326"/>
        </c:manualLayout>
      </c:layout>
      <c:lineChart>
        <c:grouping val="standard"/>
        <c:varyColors val="0"/>
        <c:ser>
          <c:idx val="0"/>
          <c:order val="0"/>
          <c:tx>
            <c:strRef>
              <c:f>'Rolling Graphs'!$N$2:$O$2</c:f>
              <c:strCache>
                <c:ptCount val="2"/>
                <c:pt idx="0">
                  <c:v>SP Gross Margin</c:v>
                </c:pt>
              </c:strCache>
            </c:strRef>
          </c:tx>
          <c:spPr>
            <a:ln w="25400">
              <a:solidFill>
                <a:srgbClr val="000080"/>
              </a:solidFill>
              <a:prstDash val="solid"/>
            </a:ln>
          </c:spPr>
          <c:marker>
            <c:symbol val="none"/>
          </c:marker>
          <c:cat>
            <c:numRef>
              <c:f>'Rolling Graphs'!$N$4:$BK$4</c:f>
              <c:numCache>
                <c:formatCode>mmm\-yy</c:formatCode>
                <c:ptCount val="50"/>
                <c:pt idx="0">
                  <c:v>39630</c:v>
                </c:pt>
                <c:pt idx="1">
                  <c:v>39661</c:v>
                </c:pt>
                <c:pt idx="2">
                  <c:v>39692</c:v>
                </c:pt>
                <c:pt idx="3">
                  <c:v>39722</c:v>
                </c:pt>
                <c:pt idx="4">
                  <c:v>39753</c:v>
                </c:pt>
                <c:pt idx="5">
                  <c:v>39783</c:v>
                </c:pt>
                <c:pt idx="6">
                  <c:v>39814</c:v>
                </c:pt>
                <c:pt idx="7">
                  <c:v>39845</c:v>
                </c:pt>
                <c:pt idx="8">
                  <c:v>39873</c:v>
                </c:pt>
                <c:pt idx="9">
                  <c:v>39904</c:v>
                </c:pt>
                <c:pt idx="10">
                  <c:v>39934</c:v>
                </c:pt>
                <c:pt idx="11">
                  <c:v>39965</c:v>
                </c:pt>
                <c:pt idx="12">
                  <c:v>39995</c:v>
                </c:pt>
                <c:pt idx="13">
                  <c:v>40026</c:v>
                </c:pt>
                <c:pt idx="14">
                  <c:v>40057</c:v>
                </c:pt>
                <c:pt idx="15">
                  <c:v>40087</c:v>
                </c:pt>
                <c:pt idx="16">
                  <c:v>40118</c:v>
                </c:pt>
                <c:pt idx="17">
                  <c:v>40148</c:v>
                </c:pt>
                <c:pt idx="18">
                  <c:v>40179</c:v>
                </c:pt>
                <c:pt idx="19">
                  <c:v>40210</c:v>
                </c:pt>
                <c:pt idx="20">
                  <c:v>40238</c:v>
                </c:pt>
                <c:pt idx="21">
                  <c:v>40269</c:v>
                </c:pt>
                <c:pt idx="22">
                  <c:v>40299</c:v>
                </c:pt>
                <c:pt idx="23">
                  <c:v>40330</c:v>
                </c:pt>
                <c:pt idx="24">
                  <c:v>40360</c:v>
                </c:pt>
                <c:pt idx="25">
                  <c:v>40391</c:v>
                </c:pt>
                <c:pt idx="26">
                  <c:v>40422</c:v>
                </c:pt>
                <c:pt idx="27">
                  <c:v>40452</c:v>
                </c:pt>
                <c:pt idx="28">
                  <c:v>40483</c:v>
                </c:pt>
                <c:pt idx="29">
                  <c:v>40513</c:v>
                </c:pt>
                <c:pt idx="30">
                  <c:v>40544</c:v>
                </c:pt>
                <c:pt idx="31">
                  <c:v>40575</c:v>
                </c:pt>
                <c:pt idx="32">
                  <c:v>40603</c:v>
                </c:pt>
                <c:pt idx="33">
                  <c:v>40634</c:v>
                </c:pt>
                <c:pt idx="34">
                  <c:v>40664</c:v>
                </c:pt>
                <c:pt idx="35">
                  <c:v>40695</c:v>
                </c:pt>
                <c:pt idx="36">
                  <c:v>40725</c:v>
                </c:pt>
                <c:pt idx="37">
                  <c:v>40756</c:v>
                </c:pt>
                <c:pt idx="38">
                  <c:v>40787</c:v>
                </c:pt>
                <c:pt idx="39">
                  <c:v>40817</c:v>
                </c:pt>
                <c:pt idx="40">
                  <c:v>40848</c:v>
                </c:pt>
                <c:pt idx="41">
                  <c:v>40878</c:v>
                </c:pt>
                <c:pt idx="42">
                  <c:v>40909</c:v>
                </c:pt>
                <c:pt idx="43">
                  <c:v>40940</c:v>
                </c:pt>
                <c:pt idx="44">
                  <c:v>40969</c:v>
                </c:pt>
                <c:pt idx="45">
                  <c:v>41000</c:v>
                </c:pt>
                <c:pt idx="46">
                  <c:v>41030</c:v>
                </c:pt>
                <c:pt idx="47">
                  <c:v>41061</c:v>
                </c:pt>
                <c:pt idx="48">
                  <c:v>41091</c:v>
                </c:pt>
                <c:pt idx="49">
                  <c:v>41122</c:v>
                </c:pt>
              </c:numCache>
            </c:numRef>
          </c:cat>
          <c:val>
            <c:numRef>
              <c:f>'Rolling Graphs'!$N$26:$BK$26</c:f>
              <c:numCache>
                <c:formatCode>_(* #,##0_);_(* \(#,##0\);_(* "-"??_);_(@_)</c:formatCode>
                <c:ptCount val="50"/>
                <c:pt idx="0">
                  <c:v>2137.2020300000004</c:v>
                </c:pt>
                <c:pt idx="1">
                  <c:v>2206.28739</c:v>
                </c:pt>
                <c:pt idx="2">
                  <c:v>2269.3694399999999</c:v>
                </c:pt>
                <c:pt idx="3">
                  <c:v>2267.9773700000001</c:v>
                </c:pt>
                <c:pt idx="4">
                  <c:v>2255.6246100000003</c:v>
                </c:pt>
                <c:pt idx="5">
                  <c:v>2255.1140399999999</c:v>
                </c:pt>
                <c:pt idx="6">
                  <c:v>2279.2528500000003</c:v>
                </c:pt>
                <c:pt idx="7">
                  <c:v>2255.9333900000001</c:v>
                </c:pt>
                <c:pt idx="8">
                  <c:v>2241.8121099999998</c:v>
                </c:pt>
                <c:pt idx="9">
                  <c:v>2225.1866099999997</c:v>
                </c:pt>
                <c:pt idx="10">
                  <c:v>2110.5312800000002</c:v>
                </c:pt>
                <c:pt idx="11">
                  <c:v>2060.9681600000004</c:v>
                </c:pt>
                <c:pt idx="12">
                  <c:v>2038.99639</c:v>
                </c:pt>
                <c:pt idx="13">
                  <c:v>1931.3850199999999</c:v>
                </c:pt>
                <c:pt idx="14">
                  <c:v>1811.41408</c:v>
                </c:pt>
                <c:pt idx="15">
                  <c:v>1749.4888700000001</c:v>
                </c:pt>
                <c:pt idx="16">
                  <c:v>1694.1106399999999</c:v>
                </c:pt>
                <c:pt idx="17">
                  <c:v>1679.1650999999999</c:v>
                </c:pt>
                <c:pt idx="18">
                  <c:v>1612.8509000000001</c:v>
                </c:pt>
                <c:pt idx="19">
                  <c:v>1601.16758</c:v>
                </c:pt>
                <c:pt idx="20">
                  <c:v>1658.8460500000003</c:v>
                </c:pt>
                <c:pt idx="21">
                  <c:v>1725.6780700000002</c:v>
                </c:pt>
                <c:pt idx="22">
                  <c:v>1774.6836499999999</c:v>
                </c:pt>
                <c:pt idx="23">
                  <c:v>1869.3536299999998</c:v>
                </c:pt>
                <c:pt idx="24">
                  <c:v>1923.0140399999998</c:v>
                </c:pt>
                <c:pt idx="25">
                  <c:v>2000.3663399999998</c:v>
                </c:pt>
                <c:pt idx="26">
                  <c:v>2042.7041399999996</c:v>
                </c:pt>
                <c:pt idx="27">
                  <c:v>2067.2211699999998</c:v>
                </c:pt>
                <c:pt idx="28">
                  <c:v>2059.3252200000002</c:v>
                </c:pt>
                <c:pt idx="29">
                  <c:v>2117.1299800000002</c:v>
                </c:pt>
                <c:pt idx="30">
                  <c:v>2075.0054800000003</c:v>
                </c:pt>
                <c:pt idx="31">
                  <c:v>2028.1631100000002</c:v>
                </c:pt>
                <c:pt idx="32">
                  <c:v>2019.6562799999999</c:v>
                </c:pt>
                <c:pt idx="33">
                  <c:v>1975.6284700000001</c:v>
                </c:pt>
                <c:pt idx="34">
                  <c:v>1988.9270399999998</c:v>
                </c:pt>
                <c:pt idx="35">
                  <c:v>1936.7000899999998</c:v>
                </c:pt>
                <c:pt idx="36">
                  <c:v>1915.6413099999997</c:v>
                </c:pt>
                <c:pt idx="37">
                  <c:v>1916.8947699999999</c:v>
                </c:pt>
                <c:pt idx="38">
                  <c:v>1961.7700499999999</c:v>
                </c:pt>
                <c:pt idx="39">
                  <c:v>1994.32655</c:v>
                </c:pt>
                <c:pt idx="40">
                  <c:v>2135.7629500000003</c:v>
                </c:pt>
                <c:pt idx="41">
                  <c:v>2105.3225499999999</c:v>
                </c:pt>
                <c:pt idx="42">
                  <c:v>2263.8060665546418</c:v>
                </c:pt>
                <c:pt idx="43">
                  <c:v>2349.3203765546418</c:v>
                </c:pt>
                <c:pt idx="44">
                  <c:v>2365.6350871812824</c:v>
                </c:pt>
                <c:pt idx="45">
                  <c:v>2387.3617271812818</c:v>
                </c:pt>
                <c:pt idx="46">
                  <c:v>2431.7433587926485</c:v>
                </c:pt>
                <c:pt idx="47">
                  <c:v>2498.3644985915375</c:v>
                </c:pt>
                <c:pt idx="48">
                  <c:v>2562.7970177086645</c:v>
                </c:pt>
                <c:pt idx="49">
                  <c:v>2636.1530900766375</c:v>
                </c:pt>
              </c:numCache>
            </c:numRef>
          </c:val>
          <c:smooth val="0"/>
          <c:extLst>
            <c:ext xmlns:c16="http://schemas.microsoft.com/office/drawing/2014/chart" uri="{C3380CC4-5D6E-409C-BE32-E72D297353CC}">
              <c16:uniqueId val="{00000000-DD5E-4C13-A67A-0264B7B20E3D}"/>
            </c:ext>
          </c:extLst>
        </c:ser>
        <c:dLbls>
          <c:showLegendKey val="0"/>
          <c:showVal val="0"/>
          <c:showCatName val="0"/>
          <c:showSerName val="0"/>
          <c:showPercent val="0"/>
          <c:showBubbleSize val="0"/>
        </c:dLbls>
        <c:marker val="1"/>
        <c:smooth val="0"/>
        <c:axId val="322786432"/>
        <c:axId val="322787968"/>
      </c:lineChart>
      <c:lineChart>
        <c:grouping val="standard"/>
        <c:varyColors val="0"/>
        <c:ser>
          <c:idx val="1"/>
          <c:order val="1"/>
          <c:tx>
            <c:strRef>
              <c:f>'Rolling Graphs'!$N$30:$O$30</c:f>
              <c:strCache>
                <c:ptCount val="2"/>
                <c:pt idx="0">
                  <c:v>OmniGen Tons</c:v>
                </c:pt>
              </c:strCache>
            </c:strRef>
          </c:tx>
          <c:spPr>
            <a:ln w="25400">
              <a:solidFill>
                <a:srgbClr val="FF00FF"/>
              </a:solidFill>
              <a:prstDash val="solid"/>
            </a:ln>
          </c:spPr>
          <c:marker>
            <c:symbol val="none"/>
          </c:marker>
          <c:cat>
            <c:numRef>
              <c:f>'Rolling Graphs'!$N$42:$BI$42</c:f>
              <c:numCache>
                <c:formatCode>_(* #,##0_);_(* \(#,##0\);_(* "-"??_);_(@_)</c:formatCode>
                <c:ptCount val="48"/>
                <c:pt idx="0">
                  <c:v>2075.6750000000002</c:v>
                </c:pt>
                <c:pt idx="1">
                  <c:v>2117.5250000000001</c:v>
                </c:pt>
                <c:pt idx="2">
                  <c:v>2147.8500000000004</c:v>
                </c:pt>
                <c:pt idx="3">
                  <c:v>2112.2750000000001</c:v>
                </c:pt>
                <c:pt idx="4">
                  <c:v>2046.1250000000002</c:v>
                </c:pt>
                <c:pt idx="5">
                  <c:v>2069.9750000000004</c:v>
                </c:pt>
                <c:pt idx="6">
                  <c:v>2063.1750000000002</c:v>
                </c:pt>
                <c:pt idx="7">
                  <c:v>1952.3750000000002</c:v>
                </c:pt>
                <c:pt idx="8">
                  <c:v>1924.8250000000003</c:v>
                </c:pt>
                <c:pt idx="9">
                  <c:v>1908.4500000000003</c:v>
                </c:pt>
                <c:pt idx="10">
                  <c:v>1775.3750000000002</c:v>
                </c:pt>
                <c:pt idx="11">
                  <c:v>1728.8750000000002</c:v>
                </c:pt>
                <c:pt idx="12">
                  <c:v>1714.8750000000002</c:v>
                </c:pt>
                <c:pt idx="13">
                  <c:v>1633.125</c:v>
                </c:pt>
                <c:pt idx="14">
                  <c:v>1542.625</c:v>
                </c:pt>
                <c:pt idx="15">
                  <c:v>1488.05</c:v>
                </c:pt>
                <c:pt idx="16">
                  <c:v>1451.3</c:v>
                </c:pt>
                <c:pt idx="17">
                  <c:v>1444.2749999999999</c:v>
                </c:pt>
                <c:pt idx="18">
                  <c:v>1400.2499999999998</c:v>
                </c:pt>
                <c:pt idx="19">
                  <c:v>1386.4755</c:v>
                </c:pt>
                <c:pt idx="20">
                  <c:v>1434.8870000000002</c:v>
                </c:pt>
                <c:pt idx="21">
                  <c:v>1470.1130000000003</c:v>
                </c:pt>
                <c:pt idx="22">
                  <c:v>1485.8070000000002</c:v>
                </c:pt>
                <c:pt idx="23">
                  <c:v>1560.4914999999999</c:v>
                </c:pt>
                <c:pt idx="24">
                  <c:v>1574.8430000000001</c:v>
                </c:pt>
                <c:pt idx="25">
                  <c:v>1645.8315</c:v>
                </c:pt>
                <c:pt idx="26">
                  <c:v>1649.0705</c:v>
                </c:pt>
                <c:pt idx="27">
                  <c:v>1688.7875000000001</c:v>
                </c:pt>
                <c:pt idx="28">
                  <c:v>1685.797</c:v>
                </c:pt>
                <c:pt idx="29">
                  <c:v>1677.2485000000001</c:v>
                </c:pt>
                <c:pt idx="30">
                  <c:v>1618.2970000000003</c:v>
                </c:pt>
                <c:pt idx="31">
                  <c:v>1591.0760000000002</c:v>
                </c:pt>
                <c:pt idx="32">
                  <c:v>1603.1985000000002</c:v>
                </c:pt>
                <c:pt idx="33">
                  <c:v>1597.4225000000001</c:v>
                </c:pt>
                <c:pt idx="34">
                  <c:v>1604.8790000000001</c:v>
                </c:pt>
                <c:pt idx="35">
                  <c:v>1577.4940000000001</c:v>
                </c:pt>
                <c:pt idx="36">
                  <c:v>1597.6715000000002</c:v>
                </c:pt>
                <c:pt idx="37">
                  <c:v>1573.3710000000001</c:v>
                </c:pt>
                <c:pt idx="38">
                  <c:v>1635.982</c:v>
                </c:pt>
                <c:pt idx="39">
                  <c:v>1682.3719999999998</c:v>
                </c:pt>
                <c:pt idx="40">
                  <c:v>1781.1764999999998</c:v>
                </c:pt>
                <c:pt idx="41">
                  <c:v>1787.3299999999997</c:v>
                </c:pt>
                <c:pt idx="42">
                  <c:v>1924.1904999999999</c:v>
                </c:pt>
                <c:pt idx="43">
                  <c:v>2007.2859999999998</c:v>
                </c:pt>
                <c:pt idx="44">
                  <c:v>1999.6020000000001</c:v>
                </c:pt>
                <c:pt idx="45">
                  <c:v>1996.2954999999997</c:v>
                </c:pt>
                <c:pt idx="46">
                  <c:v>2059.2849999999999</c:v>
                </c:pt>
                <c:pt idx="47">
                  <c:v>2083.9854999999998</c:v>
                </c:pt>
              </c:numCache>
            </c:numRef>
          </c:cat>
          <c:val>
            <c:numRef>
              <c:f>'Rolling Graphs'!$N$42:$BK$42</c:f>
              <c:numCache>
                <c:formatCode>_(* #,##0_);_(* \(#,##0\);_(* "-"??_);_(@_)</c:formatCode>
                <c:ptCount val="50"/>
                <c:pt idx="0">
                  <c:v>2075.6750000000002</c:v>
                </c:pt>
                <c:pt idx="1">
                  <c:v>2117.5250000000001</c:v>
                </c:pt>
                <c:pt idx="2">
                  <c:v>2147.8500000000004</c:v>
                </c:pt>
                <c:pt idx="3">
                  <c:v>2112.2750000000001</c:v>
                </c:pt>
                <c:pt idx="4">
                  <c:v>2046.1250000000002</c:v>
                </c:pt>
                <c:pt idx="5">
                  <c:v>2069.9750000000004</c:v>
                </c:pt>
                <c:pt idx="6">
                  <c:v>2063.1750000000002</c:v>
                </c:pt>
                <c:pt idx="7">
                  <c:v>1952.3750000000002</c:v>
                </c:pt>
                <c:pt idx="8">
                  <c:v>1924.8250000000003</c:v>
                </c:pt>
                <c:pt idx="9">
                  <c:v>1908.4500000000003</c:v>
                </c:pt>
                <c:pt idx="10">
                  <c:v>1775.3750000000002</c:v>
                </c:pt>
                <c:pt idx="11">
                  <c:v>1728.8750000000002</c:v>
                </c:pt>
                <c:pt idx="12">
                  <c:v>1714.8750000000002</c:v>
                </c:pt>
                <c:pt idx="13">
                  <c:v>1633.125</c:v>
                </c:pt>
                <c:pt idx="14">
                  <c:v>1542.625</c:v>
                </c:pt>
                <c:pt idx="15">
                  <c:v>1488.05</c:v>
                </c:pt>
                <c:pt idx="16">
                  <c:v>1451.3</c:v>
                </c:pt>
                <c:pt idx="17">
                  <c:v>1444.2749999999999</c:v>
                </c:pt>
                <c:pt idx="18">
                  <c:v>1400.2499999999998</c:v>
                </c:pt>
                <c:pt idx="19">
                  <c:v>1386.4755</c:v>
                </c:pt>
                <c:pt idx="20">
                  <c:v>1434.8870000000002</c:v>
                </c:pt>
                <c:pt idx="21">
                  <c:v>1470.1130000000003</c:v>
                </c:pt>
                <c:pt idx="22">
                  <c:v>1485.8070000000002</c:v>
                </c:pt>
                <c:pt idx="23">
                  <c:v>1560.4914999999999</c:v>
                </c:pt>
                <c:pt idx="24">
                  <c:v>1574.8430000000001</c:v>
                </c:pt>
                <c:pt idx="25">
                  <c:v>1645.8315</c:v>
                </c:pt>
                <c:pt idx="26">
                  <c:v>1649.0705</c:v>
                </c:pt>
                <c:pt idx="27">
                  <c:v>1688.7875000000001</c:v>
                </c:pt>
                <c:pt idx="28">
                  <c:v>1685.797</c:v>
                </c:pt>
                <c:pt idx="29">
                  <c:v>1677.2485000000001</c:v>
                </c:pt>
                <c:pt idx="30">
                  <c:v>1618.2970000000003</c:v>
                </c:pt>
                <c:pt idx="31">
                  <c:v>1591.0760000000002</c:v>
                </c:pt>
                <c:pt idx="32">
                  <c:v>1603.1985000000002</c:v>
                </c:pt>
                <c:pt idx="33">
                  <c:v>1597.4225000000001</c:v>
                </c:pt>
                <c:pt idx="34">
                  <c:v>1604.8790000000001</c:v>
                </c:pt>
                <c:pt idx="35">
                  <c:v>1577.4940000000001</c:v>
                </c:pt>
                <c:pt idx="36">
                  <c:v>1597.6715000000002</c:v>
                </c:pt>
                <c:pt idx="37">
                  <c:v>1573.3710000000001</c:v>
                </c:pt>
                <c:pt idx="38">
                  <c:v>1635.982</c:v>
                </c:pt>
                <c:pt idx="39">
                  <c:v>1682.3719999999998</c:v>
                </c:pt>
                <c:pt idx="40">
                  <c:v>1781.1764999999998</c:v>
                </c:pt>
                <c:pt idx="41">
                  <c:v>1787.3299999999997</c:v>
                </c:pt>
                <c:pt idx="42">
                  <c:v>1924.1904999999999</c:v>
                </c:pt>
                <c:pt idx="43">
                  <c:v>2007.2859999999998</c:v>
                </c:pt>
                <c:pt idx="44">
                  <c:v>1999.6020000000001</c:v>
                </c:pt>
                <c:pt idx="45">
                  <c:v>1996.2954999999997</c:v>
                </c:pt>
                <c:pt idx="46">
                  <c:v>2059.2849999999999</c:v>
                </c:pt>
                <c:pt idx="47">
                  <c:v>2083.9854999999998</c:v>
                </c:pt>
                <c:pt idx="48">
                  <c:v>2144.4564999999998</c:v>
                </c:pt>
                <c:pt idx="49">
                  <c:v>2174.5185000000001</c:v>
                </c:pt>
              </c:numCache>
            </c:numRef>
          </c:val>
          <c:smooth val="0"/>
          <c:extLst>
            <c:ext xmlns:c16="http://schemas.microsoft.com/office/drawing/2014/chart" uri="{C3380CC4-5D6E-409C-BE32-E72D297353CC}">
              <c16:uniqueId val="{00000001-DD5E-4C13-A67A-0264B7B20E3D}"/>
            </c:ext>
          </c:extLst>
        </c:ser>
        <c:dLbls>
          <c:showLegendKey val="0"/>
          <c:showVal val="0"/>
          <c:showCatName val="0"/>
          <c:showSerName val="0"/>
          <c:showPercent val="0"/>
          <c:showBubbleSize val="0"/>
        </c:dLbls>
        <c:marker val="1"/>
        <c:smooth val="0"/>
        <c:axId val="322802432"/>
        <c:axId val="322803968"/>
      </c:lineChart>
      <c:dateAx>
        <c:axId val="322786432"/>
        <c:scaling>
          <c:orientation val="minMax"/>
        </c:scaling>
        <c:delete val="0"/>
        <c:axPos val="b"/>
        <c:numFmt formatCode="mmm\-yy" sourceLinked="0"/>
        <c:majorTickMark val="none"/>
        <c:minorTickMark val="none"/>
        <c:tickLblPos val="nextTo"/>
        <c:spPr>
          <a:ln w="3175">
            <a:solidFill>
              <a:srgbClr val="000000"/>
            </a:solidFill>
            <a:prstDash val="solid"/>
          </a:ln>
        </c:spPr>
        <c:txPr>
          <a:bodyPr rot="-2400000" vert="horz"/>
          <a:lstStyle/>
          <a:p>
            <a:pPr>
              <a:defRPr sz="800" b="1" i="0" u="none" strike="noStrike" baseline="0">
                <a:solidFill>
                  <a:srgbClr val="000000"/>
                </a:solidFill>
                <a:latin typeface="Arial"/>
                <a:ea typeface="Arial"/>
                <a:cs typeface="Arial"/>
              </a:defRPr>
            </a:pPr>
            <a:endParaRPr lang="en-US"/>
          </a:p>
        </c:txPr>
        <c:crossAx val="322787968"/>
        <c:crosses val="autoZero"/>
        <c:auto val="1"/>
        <c:lblOffset val="100"/>
        <c:baseTimeUnit val="months"/>
        <c:majorUnit val="2"/>
        <c:majorTimeUnit val="months"/>
        <c:minorUnit val="1"/>
        <c:minorTimeUnit val="months"/>
      </c:dateAx>
      <c:valAx>
        <c:axId val="322787968"/>
        <c:scaling>
          <c:orientation val="minMax"/>
          <c:min val="1000"/>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GM ($) in thousands</a:t>
                </a:r>
              </a:p>
            </c:rich>
          </c:tx>
          <c:layout>
            <c:manualLayout>
              <c:xMode val="edge"/>
              <c:yMode val="edge"/>
              <c:x val="6.41025641025641E-3"/>
              <c:y val="0.25089680994176805"/>
            </c:manualLayout>
          </c:layout>
          <c:overlay val="0"/>
          <c:spPr>
            <a:noFill/>
            <a:ln w="25400">
              <a:noFill/>
            </a:ln>
          </c:spPr>
        </c:title>
        <c:numFmt formatCode="_(* #,##0_);_(* \(#,##0\);_(* &quot;-&quot;??_);_(@_)"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22786432"/>
        <c:crosses val="autoZero"/>
        <c:crossBetween val="between"/>
      </c:valAx>
      <c:catAx>
        <c:axId val="322802432"/>
        <c:scaling>
          <c:orientation val="minMax"/>
        </c:scaling>
        <c:delete val="1"/>
        <c:axPos val="b"/>
        <c:numFmt formatCode="_(* #,##0_);_(* \(#,##0\);_(* &quot;-&quot;??_);_(@_)" sourceLinked="1"/>
        <c:majorTickMark val="out"/>
        <c:minorTickMark val="none"/>
        <c:tickLblPos val="nextTo"/>
        <c:crossAx val="322803968"/>
        <c:crosses val="autoZero"/>
        <c:auto val="1"/>
        <c:lblAlgn val="ctr"/>
        <c:lblOffset val="100"/>
        <c:noMultiLvlLbl val="0"/>
      </c:catAx>
      <c:valAx>
        <c:axId val="322803968"/>
        <c:scaling>
          <c:orientation val="minMax"/>
          <c:min val="1000"/>
        </c:scaling>
        <c:delete val="0"/>
        <c:axPos val="r"/>
        <c:title>
          <c:tx>
            <c:rich>
              <a:bodyPr/>
              <a:lstStyle/>
              <a:p>
                <a:pPr>
                  <a:defRPr sz="800" b="1" i="0" u="none" strike="noStrike" baseline="0">
                    <a:solidFill>
                      <a:srgbClr val="000000"/>
                    </a:solidFill>
                    <a:latin typeface="Arial"/>
                    <a:ea typeface="Arial"/>
                    <a:cs typeface="Arial"/>
                  </a:defRPr>
                </a:pPr>
                <a:r>
                  <a:rPr lang="en-US"/>
                  <a:t>OmniGen Tons</a:t>
                </a:r>
              </a:p>
            </c:rich>
          </c:tx>
          <c:layout>
            <c:manualLayout>
              <c:xMode val="edge"/>
              <c:yMode val="edge"/>
              <c:x val="0.96794992933575608"/>
              <c:y val="0.30107639770835098"/>
            </c:manualLayout>
          </c:layout>
          <c:overlay val="0"/>
          <c:spPr>
            <a:noFill/>
            <a:ln w="25400">
              <a:noFill/>
            </a:ln>
          </c:spPr>
        </c:title>
        <c:numFmt formatCode="_(* #,##0_);_(* \(#,##0\);_(* &quot;-&quot;??_);_(@_)"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22802432"/>
        <c:crosses val="max"/>
        <c:crossBetween val="between"/>
      </c:valAx>
      <c:spPr>
        <a:solidFill>
          <a:srgbClr val="C0C0C0"/>
        </a:solidFill>
        <a:ln w="12700">
          <a:solidFill>
            <a:srgbClr val="808080"/>
          </a:solidFill>
          <a:prstDash val="solid"/>
        </a:ln>
      </c:spPr>
    </c:plotArea>
    <c:legend>
      <c:legendPos val="r"/>
      <c:layout>
        <c:manualLayout>
          <c:xMode val="edge"/>
          <c:yMode val="edge"/>
          <c:x val="0.3397439935392691"/>
          <c:y val="0.89247612865596104"/>
          <c:w val="0.31923117302644854"/>
          <c:h val="7.8853422892031011E-2"/>
        </c:manualLayout>
      </c:layout>
      <c:overlay val="0"/>
      <c:spPr>
        <a:solidFill>
          <a:srgbClr val="FFFFFF"/>
        </a:solidFill>
        <a:ln w="3175">
          <a:solidFill>
            <a:srgbClr val="000000"/>
          </a:solidFill>
          <a:prstDash val="solid"/>
        </a:ln>
      </c:spPr>
      <c:txPr>
        <a:bodyPr/>
        <a:lstStyle/>
        <a:p>
          <a:pPr>
            <a:defRPr sz="73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International
Rolling 12 Months
FY09-FY12</a:t>
            </a:r>
          </a:p>
        </c:rich>
      </c:tx>
      <c:layout>
        <c:manualLayout>
          <c:xMode val="edge"/>
          <c:yMode val="edge"/>
          <c:x val="0.43853031679024912"/>
          <c:y val="1.8518518518518517E-2"/>
        </c:manualLayout>
      </c:layout>
      <c:overlay val="0"/>
      <c:spPr>
        <a:noFill/>
        <a:ln w="25400">
          <a:noFill/>
        </a:ln>
      </c:spPr>
    </c:title>
    <c:autoTitleDeleted val="0"/>
    <c:plotArea>
      <c:layout>
        <c:manualLayout>
          <c:layoutTarget val="inner"/>
          <c:xMode val="edge"/>
          <c:yMode val="edge"/>
          <c:x val="8.4917722341525004E-2"/>
          <c:y val="0.18518585498356113"/>
          <c:w val="0.84410750864859174"/>
          <c:h val="0.52592782815331363"/>
        </c:manualLayout>
      </c:layout>
      <c:lineChart>
        <c:grouping val="standard"/>
        <c:varyColors val="0"/>
        <c:ser>
          <c:idx val="0"/>
          <c:order val="0"/>
          <c:tx>
            <c:strRef>
              <c:f>'Rolling Graphs'!$N$2:$O$2</c:f>
              <c:strCache>
                <c:ptCount val="2"/>
                <c:pt idx="0">
                  <c:v>SP Gross Margin</c:v>
                </c:pt>
              </c:strCache>
            </c:strRef>
          </c:tx>
          <c:spPr>
            <a:ln w="25400">
              <a:solidFill>
                <a:srgbClr val="000080"/>
              </a:solidFill>
              <a:prstDash val="solid"/>
            </a:ln>
          </c:spPr>
          <c:marker>
            <c:symbol val="none"/>
          </c:marker>
          <c:cat>
            <c:numRef>
              <c:f>'Rolling Graphs'!$N$4:$BK$4</c:f>
              <c:numCache>
                <c:formatCode>mmm\-yy</c:formatCode>
                <c:ptCount val="50"/>
                <c:pt idx="0">
                  <c:v>39630</c:v>
                </c:pt>
                <c:pt idx="1">
                  <c:v>39661</c:v>
                </c:pt>
                <c:pt idx="2">
                  <c:v>39692</c:v>
                </c:pt>
                <c:pt idx="3">
                  <c:v>39722</c:v>
                </c:pt>
                <c:pt idx="4">
                  <c:v>39753</c:v>
                </c:pt>
                <c:pt idx="5">
                  <c:v>39783</c:v>
                </c:pt>
                <c:pt idx="6">
                  <c:v>39814</c:v>
                </c:pt>
                <c:pt idx="7">
                  <c:v>39845</c:v>
                </c:pt>
                <c:pt idx="8">
                  <c:v>39873</c:v>
                </c:pt>
                <c:pt idx="9">
                  <c:v>39904</c:v>
                </c:pt>
                <c:pt idx="10">
                  <c:v>39934</c:v>
                </c:pt>
                <c:pt idx="11">
                  <c:v>39965</c:v>
                </c:pt>
                <c:pt idx="12">
                  <c:v>39995</c:v>
                </c:pt>
                <c:pt idx="13">
                  <c:v>40026</c:v>
                </c:pt>
                <c:pt idx="14">
                  <c:v>40057</c:v>
                </c:pt>
                <c:pt idx="15">
                  <c:v>40087</c:v>
                </c:pt>
                <c:pt idx="16">
                  <c:v>40118</c:v>
                </c:pt>
                <c:pt idx="17">
                  <c:v>40148</c:v>
                </c:pt>
                <c:pt idx="18">
                  <c:v>40179</c:v>
                </c:pt>
                <c:pt idx="19">
                  <c:v>40210</c:v>
                </c:pt>
                <c:pt idx="20">
                  <c:v>40238</c:v>
                </c:pt>
                <c:pt idx="21">
                  <c:v>40269</c:v>
                </c:pt>
                <c:pt idx="22">
                  <c:v>40299</c:v>
                </c:pt>
                <c:pt idx="23">
                  <c:v>40330</c:v>
                </c:pt>
                <c:pt idx="24">
                  <c:v>40360</c:v>
                </c:pt>
                <c:pt idx="25">
                  <c:v>40391</c:v>
                </c:pt>
                <c:pt idx="26">
                  <c:v>40422</c:v>
                </c:pt>
                <c:pt idx="27">
                  <c:v>40452</c:v>
                </c:pt>
                <c:pt idx="28">
                  <c:v>40483</c:v>
                </c:pt>
                <c:pt idx="29">
                  <c:v>40513</c:v>
                </c:pt>
                <c:pt idx="30">
                  <c:v>40544</c:v>
                </c:pt>
                <c:pt idx="31">
                  <c:v>40575</c:v>
                </c:pt>
                <c:pt idx="32">
                  <c:v>40603</c:v>
                </c:pt>
                <c:pt idx="33">
                  <c:v>40634</c:v>
                </c:pt>
                <c:pt idx="34">
                  <c:v>40664</c:v>
                </c:pt>
                <c:pt idx="35">
                  <c:v>40695</c:v>
                </c:pt>
                <c:pt idx="36">
                  <c:v>40725</c:v>
                </c:pt>
                <c:pt idx="37">
                  <c:v>40756</c:v>
                </c:pt>
                <c:pt idx="38">
                  <c:v>40787</c:v>
                </c:pt>
                <c:pt idx="39">
                  <c:v>40817</c:v>
                </c:pt>
                <c:pt idx="40">
                  <c:v>40848</c:v>
                </c:pt>
                <c:pt idx="41">
                  <c:v>40878</c:v>
                </c:pt>
                <c:pt idx="42">
                  <c:v>40909</c:v>
                </c:pt>
                <c:pt idx="43">
                  <c:v>40940</c:v>
                </c:pt>
                <c:pt idx="44">
                  <c:v>40969</c:v>
                </c:pt>
                <c:pt idx="45">
                  <c:v>41000</c:v>
                </c:pt>
                <c:pt idx="46">
                  <c:v>41030</c:v>
                </c:pt>
                <c:pt idx="47">
                  <c:v>41061</c:v>
                </c:pt>
                <c:pt idx="48">
                  <c:v>41091</c:v>
                </c:pt>
                <c:pt idx="49">
                  <c:v>41122</c:v>
                </c:pt>
              </c:numCache>
            </c:numRef>
          </c:cat>
          <c:val>
            <c:numRef>
              <c:f>'Rolling Graphs'!$N$24:$BK$24</c:f>
              <c:numCache>
                <c:formatCode>_(* #,##0_);_(* \(#,##0\);_(* "-"??_);_(@_)</c:formatCode>
                <c:ptCount val="50"/>
                <c:pt idx="0">
                  <c:v>872.58604295300006</c:v>
                </c:pt>
                <c:pt idx="1">
                  <c:v>843.48644482309999</c:v>
                </c:pt>
                <c:pt idx="2">
                  <c:v>837.64431846809998</c:v>
                </c:pt>
                <c:pt idx="3">
                  <c:v>829.00511760380004</c:v>
                </c:pt>
                <c:pt idx="4">
                  <c:v>814.18524405890003</c:v>
                </c:pt>
                <c:pt idx="5">
                  <c:v>843.94561071420003</c:v>
                </c:pt>
                <c:pt idx="6">
                  <c:v>892.40297746219983</c:v>
                </c:pt>
                <c:pt idx="7">
                  <c:v>941.17882772099995</c:v>
                </c:pt>
                <c:pt idx="8">
                  <c:v>950.05359216559998</c:v>
                </c:pt>
                <c:pt idx="9">
                  <c:v>941.8693498437998</c:v>
                </c:pt>
                <c:pt idx="10">
                  <c:v>913.82075742189988</c:v>
                </c:pt>
                <c:pt idx="11">
                  <c:v>902.60392999999999</c:v>
                </c:pt>
                <c:pt idx="12">
                  <c:v>926.36377999999991</c:v>
                </c:pt>
                <c:pt idx="13">
                  <c:v>959.98812999999996</c:v>
                </c:pt>
                <c:pt idx="14">
                  <c:v>957.50922000000003</c:v>
                </c:pt>
                <c:pt idx="15">
                  <c:v>933.00467000000003</c:v>
                </c:pt>
                <c:pt idx="16">
                  <c:v>909.17151999999999</c:v>
                </c:pt>
                <c:pt idx="17">
                  <c:v>919.4949499999999</c:v>
                </c:pt>
                <c:pt idx="18">
                  <c:v>914.77697000000012</c:v>
                </c:pt>
                <c:pt idx="19">
                  <c:v>890.95143000000007</c:v>
                </c:pt>
                <c:pt idx="20">
                  <c:v>928.56876</c:v>
                </c:pt>
                <c:pt idx="21">
                  <c:v>939.48370000000011</c:v>
                </c:pt>
                <c:pt idx="22">
                  <c:v>927.30610999999999</c:v>
                </c:pt>
                <c:pt idx="23">
                  <c:v>935.37273000000016</c:v>
                </c:pt>
                <c:pt idx="24">
                  <c:v>1019.98078</c:v>
                </c:pt>
                <c:pt idx="25">
                  <c:v>1047.1272100000001</c:v>
                </c:pt>
                <c:pt idx="26">
                  <c:v>1067.3735200000001</c:v>
                </c:pt>
                <c:pt idx="27">
                  <c:v>1126.0645500000001</c:v>
                </c:pt>
                <c:pt idx="28">
                  <c:v>1176.1792</c:v>
                </c:pt>
                <c:pt idx="29">
                  <c:v>1200.4097099999999</c:v>
                </c:pt>
                <c:pt idx="30">
                  <c:v>1237.0765800000001</c:v>
                </c:pt>
                <c:pt idx="31">
                  <c:v>1274.3614000000002</c:v>
                </c:pt>
                <c:pt idx="32">
                  <c:v>1293.5608099999999</c:v>
                </c:pt>
                <c:pt idx="33">
                  <c:v>1316.9556</c:v>
                </c:pt>
                <c:pt idx="34">
                  <c:v>1374.4996500000002</c:v>
                </c:pt>
                <c:pt idx="35">
                  <c:v>1407.68301</c:v>
                </c:pt>
                <c:pt idx="36">
                  <c:v>1345.6883363800048</c:v>
                </c:pt>
                <c:pt idx="37">
                  <c:v>1413.9940959771727</c:v>
                </c:pt>
                <c:pt idx="38">
                  <c:v>1418.4468577935788</c:v>
                </c:pt>
                <c:pt idx="39">
                  <c:v>1436.12490460083</c:v>
                </c:pt>
                <c:pt idx="40">
                  <c:v>1437.2995392541507</c:v>
                </c:pt>
                <c:pt idx="41">
                  <c:v>1455.5698992248535</c:v>
                </c:pt>
                <c:pt idx="42">
                  <c:v>1441.9907237012483</c:v>
                </c:pt>
                <c:pt idx="43">
                  <c:v>1479.6530036597442</c:v>
                </c:pt>
                <c:pt idx="44">
                  <c:v>1453.4974959497833</c:v>
                </c:pt>
                <c:pt idx="45">
                  <c:v>1429.5029255269624</c:v>
                </c:pt>
                <c:pt idx="46">
                  <c:v>1497.4946193502046</c:v>
                </c:pt>
                <c:pt idx="47">
                  <c:v>1508.8647577877048</c:v>
                </c:pt>
                <c:pt idx="48">
                  <c:v>1539.574941717148</c:v>
                </c:pt>
                <c:pt idx="49">
                  <c:v>1479.1891639461519</c:v>
                </c:pt>
              </c:numCache>
            </c:numRef>
          </c:val>
          <c:smooth val="0"/>
          <c:extLst>
            <c:ext xmlns:c16="http://schemas.microsoft.com/office/drawing/2014/chart" uri="{C3380CC4-5D6E-409C-BE32-E72D297353CC}">
              <c16:uniqueId val="{00000000-0324-48BD-9961-3AD5363012B2}"/>
            </c:ext>
          </c:extLst>
        </c:ser>
        <c:dLbls>
          <c:showLegendKey val="0"/>
          <c:showVal val="0"/>
          <c:showCatName val="0"/>
          <c:showSerName val="0"/>
          <c:showPercent val="0"/>
          <c:showBubbleSize val="0"/>
        </c:dLbls>
        <c:marker val="1"/>
        <c:smooth val="0"/>
        <c:axId val="322864256"/>
        <c:axId val="322865792"/>
      </c:lineChart>
      <c:lineChart>
        <c:grouping val="standard"/>
        <c:varyColors val="0"/>
        <c:ser>
          <c:idx val="1"/>
          <c:order val="1"/>
          <c:tx>
            <c:strRef>
              <c:f>'Rolling Graphs'!$N$30:$O$30</c:f>
              <c:strCache>
                <c:ptCount val="2"/>
                <c:pt idx="0">
                  <c:v>OmniGen Tons</c:v>
                </c:pt>
              </c:strCache>
            </c:strRef>
          </c:tx>
          <c:spPr>
            <a:ln w="25400">
              <a:solidFill>
                <a:srgbClr val="FF00FF"/>
              </a:solidFill>
              <a:prstDash val="solid"/>
            </a:ln>
          </c:spPr>
          <c:marker>
            <c:symbol val="none"/>
          </c:marker>
          <c:cat>
            <c:numRef>
              <c:f>'Rolling Graphs'!$N$43:$BI$43</c:f>
              <c:numCache>
                <c:formatCode>_(* #,##0_);_(* \(#,##0\);_(* "-"??_);_(@_)</c:formatCode>
                <c:ptCount val="48"/>
                <c:pt idx="0">
                  <c:v>166.315</c:v>
                </c:pt>
                <c:pt idx="1">
                  <c:v>166.315</c:v>
                </c:pt>
                <c:pt idx="2">
                  <c:v>186.15649999999999</c:v>
                </c:pt>
                <c:pt idx="3">
                  <c:v>132.14400000000001</c:v>
                </c:pt>
                <c:pt idx="4">
                  <c:v>112.30249999999999</c:v>
                </c:pt>
                <c:pt idx="5">
                  <c:v>99.074999999999989</c:v>
                </c:pt>
                <c:pt idx="6">
                  <c:v>99.074999999999989</c:v>
                </c:pt>
                <c:pt idx="7">
                  <c:v>99.074999999999989</c:v>
                </c:pt>
                <c:pt idx="8">
                  <c:v>92.405999999999992</c:v>
                </c:pt>
                <c:pt idx="9">
                  <c:v>92.537999999999982</c:v>
                </c:pt>
                <c:pt idx="10">
                  <c:v>125.607</c:v>
                </c:pt>
                <c:pt idx="11">
                  <c:v>99.152000000000001</c:v>
                </c:pt>
                <c:pt idx="12">
                  <c:v>118.9935</c:v>
                </c:pt>
                <c:pt idx="13">
                  <c:v>118.9935</c:v>
                </c:pt>
                <c:pt idx="14">
                  <c:v>118.99349999999998</c:v>
                </c:pt>
                <c:pt idx="15">
                  <c:v>125.60749999999999</c:v>
                </c:pt>
                <c:pt idx="16">
                  <c:v>145.60749999999999</c:v>
                </c:pt>
                <c:pt idx="17">
                  <c:v>165.44899999999998</c:v>
                </c:pt>
                <c:pt idx="18">
                  <c:v>172.06299999999999</c:v>
                </c:pt>
                <c:pt idx="19">
                  <c:v>172.06299999999999</c:v>
                </c:pt>
                <c:pt idx="20">
                  <c:v>211.80099999999999</c:v>
                </c:pt>
                <c:pt idx="21">
                  <c:v>191.95949999999999</c:v>
                </c:pt>
                <c:pt idx="22">
                  <c:v>167.70849999999999</c:v>
                </c:pt>
                <c:pt idx="23">
                  <c:v>180.93599999999998</c:v>
                </c:pt>
                <c:pt idx="24">
                  <c:v>180.93449999999999</c:v>
                </c:pt>
                <c:pt idx="25">
                  <c:v>214.00449999999998</c:v>
                </c:pt>
                <c:pt idx="26">
                  <c:v>193.94299999999998</c:v>
                </c:pt>
                <c:pt idx="27">
                  <c:v>215.98899999999998</c:v>
                </c:pt>
                <c:pt idx="28">
                  <c:v>195.98899999999998</c:v>
                </c:pt>
                <c:pt idx="29">
                  <c:v>196.09749999999997</c:v>
                </c:pt>
                <c:pt idx="30">
                  <c:v>202.62349999999998</c:v>
                </c:pt>
                <c:pt idx="31">
                  <c:v>251.13349999999997</c:v>
                </c:pt>
                <c:pt idx="32">
                  <c:v>204.83699999999999</c:v>
                </c:pt>
                <c:pt idx="33">
                  <c:v>204.83699999999999</c:v>
                </c:pt>
                <c:pt idx="34">
                  <c:v>209.17749999999998</c:v>
                </c:pt>
                <c:pt idx="35">
                  <c:v>208.95</c:v>
                </c:pt>
                <c:pt idx="36">
                  <c:v>189.11</c:v>
                </c:pt>
                <c:pt idx="37">
                  <c:v>184.70349999999999</c:v>
                </c:pt>
                <c:pt idx="38">
                  <c:v>184.92349999999999</c:v>
                </c:pt>
                <c:pt idx="39">
                  <c:v>184.92349999999999</c:v>
                </c:pt>
                <c:pt idx="40">
                  <c:v>238.9435</c:v>
                </c:pt>
                <c:pt idx="41">
                  <c:v>218.99350000000001</c:v>
                </c:pt>
                <c:pt idx="42">
                  <c:v>225.6985</c:v>
                </c:pt>
                <c:pt idx="43">
                  <c:v>190.41800000000001</c:v>
                </c:pt>
                <c:pt idx="44">
                  <c:v>210.41800000000001</c:v>
                </c:pt>
                <c:pt idx="45">
                  <c:v>251.20850000000002</c:v>
                </c:pt>
                <c:pt idx="46">
                  <c:v>231.4385</c:v>
                </c:pt>
                <c:pt idx="47">
                  <c:v>218.4385</c:v>
                </c:pt>
              </c:numCache>
            </c:numRef>
          </c:cat>
          <c:val>
            <c:numRef>
              <c:f>'Rolling Graphs'!$N$43:$BK$43</c:f>
              <c:numCache>
                <c:formatCode>_(* #,##0_);_(* \(#,##0\);_(* "-"??_);_(@_)</c:formatCode>
                <c:ptCount val="50"/>
                <c:pt idx="0">
                  <c:v>166.315</c:v>
                </c:pt>
                <c:pt idx="1">
                  <c:v>166.315</c:v>
                </c:pt>
                <c:pt idx="2">
                  <c:v>186.15649999999999</c:v>
                </c:pt>
                <c:pt idx="3">
                  <c:v>132.14400000000001</c:v>
                </c:pt>
                <c:pt idx="4">
                  <c:v>112.30249999999999</c:v>
                </c:pt>
                <c:pt idx="5">
                  <c:v>99.074999999999989</c:v>
                </c:pt>
                <c:pt idx="6">
                  <c:v>99.074999999999989</c:v>
                </c:pt>
                <c:pt idx="7">
                  <c:v>99.074999999999989</c:v>
                </c:pt>
                <c:pt idx="8">
                  <c:v>92.405999999999992</c:v>
                </c:pt>
                <c:pt idx="9">
                  <c:v>92.537999999999982</c:v>
                </c:pt>
                <c:pt idx="10">
                  <c:v>125.607</c:v>
                </c:pt>
                <c:pt idx="11">
                  <c:v>99.152000000000001</c:v>
                </c:pt>
                <c:pt idx="12">
                  <c:v>118.9935</c:v>
                </c:pt>
                <c:pt idx="13">
                  <c:v>118.9935</c:v>
                </c:pt>
                <c:pt idx="14">
                  <c:v>118.99349999999998</c:v>
                </c:pt>
                <c:pt idx="15">
                  <c:v>125.60749999999999</c:v>
                </c:pt>
                <c:pt idx="16">
                  <c:v>145.60749999999999</c:v>
                </c:pt>
                <c:pt idx="17">
                  <c:v>165.44899999999998</c:v>
                </c:pt>
                <c:pt idx="18">
                  <c:v>172.06299999999999</c:v>
                </c:pt>
                <c:pt idx="19">
                  <c:v>172.06299999999999</c:v>
                </c:pt>
                <c:pt idx="20">
                  <c:v>211.80099999999999</c:v>
                </c:pt>
                <c:pt idx="21">
                  <c:v>191.95949999999999</c:v>
                </c:pt>
                <c:pt idx="22">
                  <c:v>167.70849999999999</c:v>
                </c:pt>
                <c:pt idx="23">
                  <c:v>180.93599999999998</c:v>
                </c:pt>
                <c:pt idx="24">
                  <c:v>180.93449999999999</c:v>
                </c:pt>
                <c:pt idx="25">
                  <c:v>214.00449999999998</c:v>
                </c:pt>
                <c:pt idx="26">
                  <c:v>193.94299999999998</c:v>
                </c:pt>
                <c:pt idx="27">
                  <c:v>215.98899999999998</c:v>
                </c:pt>
                <c:pt idx="28">
                  <c:v>195.98899999999998</c:v>
                </c:pt>
                <c:pt idx="29">
                  <c:v>196.09749999999997</c:v>
                </c:pt>
                <c:pt idx="30">
                  <c:v>202.62349999999998</c:v>
                </c:pt>
                <c:pt idx="31">
                  <c:v>251.13349999999997</c:v>
                </c:pt>
                <c:pt idx="32">
                  <c:v>204.83699999999999</c:v>
                </c:pt>
                <c:pt idx="33">
                  <c:v>204.83699999999999</c:v>
                </c:pt>
                <c:pt idx="34">
                  <c:v>209.17749999999998</c:v>
                </c:pt>
                <c:pt idx="35">
                  <c:v>208.95</c:v>
                </c:pt>
                <c:pt idx="36">
                  <c:v>189.11</c:v>
                </c:pt>
                <c:pt idx="37">
                  <c:v>184.70349999999999</c:v>
                </c:pt>
                <c:pt idx="38">
                  <c:v>184.92349999999999</c:v>
                </c:pt>
                <c:pt idx="39">
                  <c:v>184.92349999999999</c:v>
                </c:pt>
                <c:pt idx="40">
                  <c:v>238.9435</c:v>
                </c:pt>
                <c:pt idx="41">
                  <c:v>218.99350000000001</c:v>
                </c:pt>
                <c:pt idx="42">
                  <c:v>225.6985</c:v>
                </c:pt>
                <c:pt idx="43">
                  <c:v>190.41800000000001</c:v>
                </c:pt>
                <c:pt idx="44">
                  <c:v>210.41800000000001</c:v>
                </c:pt>
                <c:pt idx="45">
                  <c:v>251.20850000000002</c:v>
                </c:pt>
                <c:pt idx="46">
                  <c:v>231.4385</c:v>
                </c:pt>
                <c:pt idx="47">
                  <c:v>218.4385</c:v>
                </c:pt>
                <c:pt idx="48">
                  <c:v>238.4385</c:v>
                </c:pt>
                <c:pt idx="49">
                  <c:v>250.77500000000001</c:v>
                </c:pt>
              </c:numCache>
            </c:numRef>
          </c:val>
          <c:smooth val="0"/>
          <c:extLst>
            <c:ext xmlns:c16="http://schemas.microsoft.com/office/drawing/2014/chart" uri="{C3380CC4-5D6E-409C-BE32-E72D297353CC}">
              <c16:uniqueId val="{00000001-0324-48BD-9961-3AD5363012B2}"/>
            </c:ext>
          </c:extLst>
        </c:ser>
        <c:dLbls>
          <c:showLegendKey val="0"/>
          <c:showVal val="0"/>
          <c:showCatName val="0"/>
          <c:showSerName val="0"/>
          <c:showPercent val="0"/>
          <c:showBubbleSize val="0"/>
        </c:dLbls>
        <c:marker val="1"/>
        <c:smooth val="0"/>
        <c:axId val="322876160"/>
        <c:axId val="322877696"/>
      </c:lineChart>
      <c:dateAx>
        <c:axId val="322864256"/>
        <c:scaling>
          <c:orientation val="minMax"/>
        </c:scaling>
        <c:delete val="0"/>
        <c:axPos val="b"/>
        <c:numFmt formatCode="mmm\-yy" sourceLinked="0"/>
        <c:majorTickMark val="none"/>
        <c:minorTickMark val="none"/>
        <c:tickLblPos val="nextTo"/>
        <c:spPr>
          <a:ln w="3175">
            <a:solidFill>
              <a:srgbClr val="000000"/>
            </a:solidFill>
            <a:prstDash val="solid"/>
          </a:ln>
        </c:spPr>
        <c:txPr>
          <a:bodyPr rot="-2700000" vert="horz"/>
          <a:lstStyle/>
          <a:p>
            <a:pPr>
              <a:defRPr sz="800" b="1" i="0" u="none" strike="noStrike" baseline="0">
                <a:solidFill>
                  <a:srgbClr val="000000"/>
                </a:solidFill>
                <a:latin typeface="Arial"/>
                <a:ea typeface="Arial"/>
                <a:cs typeface="Arial"/>
              </a:defRPr>
            </a:pPr>
            <a:endParaRPr lang="en-US"/>
          </a:p>
        </c:txPr>
        <c:crossAx val="322865792"/>
        <c:crosses val="autoZero"/>
        <c:auto val="1"/>
        <c:lblOffset val="100"/>
        <c:baseTimeUnit val="months"/>
        <c:majorUnit val="2"/>
        <c:majorTimeUnit val="months"/>
        <c:minorUnit val="1"/>
        <c:minorTimeUnit val="months"/>
      </c:dateAx>
      <c:valAx>
        <c:axId val="322865792"/>
        <c:scaling>
          <c:orientation val="minMax"/>
          <c:min val="100"/>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GM ($) in thousands</a:t>
                </a:r>
              </a:p>
            </c:rich>
          </c:tx>
          <c:layout>
            <c:manualLayout>
              <c:xMode val="edge"/>
              <c:yMode val="edge"/>
              <c:x val="6.3371356147021544E-3"/>
              <c:y val="0.23703781471760474"/>
            </c:manualLayout>
          </c:layout>
          <c:overlay val="0"/>
          <c:spPr>
            <a:noFill/>
            <a:ln w="25400">
              <a:noFill/>
            </a:ln>
          </c:spPr>
        </c:title>
        <c:numFmt formatCode="_(* #,##0_);_(* \(#,##0\);_(* &quot;-&quot;??_);_(@_)"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22864256"/>
        <c:crosses val="autoZero"/>
        <c:crossBetween val="between"/>
      </c:valAx>
      <c:catAx>
        <c:axId val="322876160"/>
        <c:scaling>
          <c:orientation val="minMax"/>
        </c:scaling>
        <c:delete val="1"/>
        <c:axPos val="b"/>
        <c:numFmt formatCode="_(* #,##0_);_(* \(#,##0\);_(* &quot;-&quot;??_);_(@_)" sourceLinked="1"/>
        <c:majorTickMark val="out"/>
        <c:minorTickMark val="none"/>
        <c:tickLblPos val="nextTo"/>
        <c:crossAx val="322877696"/>
        <c:crosses val="autoZero"/>
        <c:auto val="1"/>
        <c:lblAlgn val="ctr"/>
        <c:lblOffset val="100"/>
        <c:noMultiLvlLbl val="0"/>
      </c:catAx>
      <c:valAx>
        <c:axId val="322877696"/>
        <c:scaling>
          <c:orientation val="minMax"/>
          <c:max val="500"/>
          <c:min val="100"/>
        </c:scaling>
        <c:delete val="0"/>
        <c:axPos val="r"/>
        <c:title>
          <c:tx>
            <c:rich>
              <a:bodyPr/>
              <a:lstStyle/>
              <a:p>
                <a:pPr>
                  <a:defRPr sz="800" b="1" i="0" u="none" strike="noStrike" baseline="0">
                    <a:solidFill>
                      <a:srgbClr val="000000"/>
                    </a:solidFill>
                    <a:latin typeface="Arial"/>
                    <a:ea typeface="Arial"/>
                    <a:cs typeface="Arial"/>
                  </a:defRPr>
                </a:pPr>
                <a:r>
                  <a:rPr lang="en-US"/>
                  <a:t>OmniGen Tons</a:t>
                </a:r>
              </a:p>
            </c:rich>
          </c:tx>
          <c:layout>
            <c:manualLayout>
              <c:xMode val="edge"/>
              <c:yMode val="edge"/>
              <c:x val="0.96831551949542427"/>
              <c:y val="0.28889005540974044"/>
            </c:manualLayout>
          </c:layout>
          <c:overlay val="0"/>
          <c:spPr>
            <a:noFill/>
            <a:ln w="25400">
              <a:noFill/>
            </a:ln>
          </c:spPr>
        </c:title>
        <c:numFmt formatCode="_(* #,##0_);_(* \(#,##0\);_(* &quot;-&quot;??_);_(@_)"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22876160"/>
        <c:crosses val="max"/>
        <c:crossBetween val="between"/>
      </c:valAx>
      <c:spPr>
        <a:solidFill>
          <a:srgbClr val="C0C0C0"/>
        </a:solidFill>
        <a:ln w="12700">
          <a:solidFill>
            <a:srgbClr val="808080"/>
          </a:solidFill>
          <a:prstDash val="solid"/>
        </a:ln>
      </c:spPr>
    </c:plotArea>
    <c:legend>
      <c:legendPos val="r"/>
      <c:layout>
        <c:manualLayout>
          <c:xMode val="edge"/>
          <c:yMode val="edge"/>
          <c:x val="0.34854285799826351"/>
          <c:y val="0.88889199961115972"/>
          <c:w val="0.31558975280181228"/>
          <c:h val="8.1481870321765348E-2"/>
        </c:manualLayout>
      </c:layout>
      <c:overlay val="0"/>
      <c:spPr>
        <a:solidFill>
          <a:srgbClr val="FFFFFF"/>
        </a:solidFill>
        <a:ln w="3175">
          <a:solidFill>
            <a:srgbClr val="000000"/>
          </a:solidFill>
          <a:prstDash val="solid"/>
        </a:ln>
      </c:spPr>
      <c:txPr>
        <a:bodyPr/>
        <a:lstStyle/>
        <a:p>
          <a:pPr>
            <a:defRPr sz="73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Southwest
Rolling 12 Months
FY09-FY12</a:t>
            </a:r>
          </a:p>
        </c:rich>
      </c:tx>
      <c:layout>
        <c:manualLayout>
          <c:xMode val="edge"/>
          <c:yMode val="edge"/>
          <c:x val="0.44000048661356495"/>
          <c:y val="1.858736059479554E-2"/>
        </c:manualLayout>
      </c:layout>
      <c:overlay val="0"/>
      <c:spPr>
        <a:noFill/>
        <a:ln w="25400">
          <a:noFill/>
        </a:ln>
      </c:spPr>
    </c:title>
    <c:autoTitleDeleted val="0"/>
    <c:plotArea>
      <c:layout>
        <c:manualLayout>
          <c:layoutTarget val="inner"/>
          <c:xMode val="edge"/>
          <c:yMode val="edge"/>
          <c:x val="7.6363726756305345E-2"/>
          <c:y val="0.1895910780669145"/>
          <c:w val="0.85091009814168816"/>
          <c:h val="0.50929368029739774"/>
        </c:manualLayout>
      </c:layout>
      <c:lineChart>
        <c:grouping val="standard"/>
        <c:varyColors val="0"/>
        <c:ser>
          <c:idx val="0"/>
          <c:order val="0"/>
          <c:tx>
            <c:strRef>
              <c:f>'Rolling Graphs'!$N$2:$O$2</c:f>
              <c:strCache>
                <c:ptCount val="2"/>
                <c:pt idx="0">
                  <c:v>SP Gross Margin</c:v>
                </c:pt>
              </c:strCache>
            </c:strRef>
          </c:tx>
          <c:spPr>
            <a:ln w="25400">
              <a:solidFill>
                <a:srgbClr val="000080"/>
              </a:solidFill>
              <a:prstDash val="solid"/>
            </a:ln>
          </c:spPr>
          <c:marker>
            <c:symbol val="none"/>
          </c:marker>
          <c:cat>
            <c:numRef>
              <c:f>'Rolling Graphs'!$N$4:$BK$4</c:f>
              <c:numCache>
                <c:formatCode>mmm\-yy</c:formatCode>
                <c:ptCount val="50"/>
                <c:pt idx="0">
                  <c:v>39630</c:v>
                </c:pt>
                <c:pt idx="1">
                  <c:v>39661</c:v>
                </c:pt>
                <c:pt idx="2">
                  <c:v>39692</c:v>
                </c:pt>
                <c:pt idx="3">
                  <c:v>39722</c:v>
                </c:pt>
                <c:pt idx="4">
                  <c:v>39753</c:v>
                </c:pt>
                <c:pt idx="5">
                  <c:v>39783</c:v>
                </c:pt>
                <c:pt idx="6">
                  <c:v>39814</c:v>
                </c:pt>
                <c:pt idx="7">
                  <c:v>39845</c:v>
                </c:pt>
                <c:pt idx="8">
                  <c:v>39873</c:v>
                </c:pt>
                <c:pt idx="9">
                  <c:v>39904</c:v>
                </c:pt>
                <c:pt idx="10">
                  <c:v>39934</c:v>
                </c:pt>
                <c:pt idx="11">
                  <c:v>39965</c:v>
                </c:pt>
                <c:pt idx="12">
                  <c:v>39995</c:v>
                </c:pt>
                <c:pt idx="13">
                  <c:v>40026</c:v>
                </c:pt>
                <c:pt idx="14">
                  <c:v>40057</c:v>
                </c:pt>
                <c:pt idx="15">
                  <c:v>40087</c:v>
                </c:pt>
                <c:pt idx="16">
                  <c:v>40118</c:v>
                </c:pt>
                <c:pt idx="17">
                  <c:v>40148</c:v>
                </c:pt>
                <c:pt idx="18">
                  <c:v>40179</c:v>
                </c:pt>
                <c:pt idx="19">
                  <c:v>40210</c:v>
                </c:pt>
                <c:pt idx="20">
                  <c:v>40238</c:v>
                </c:pt>
                <c:pt idx="21">
                  <c:v>40269</c:v>
                </c:pt>
                <c:pt idx="22">
                  <c:v>40299</c:v>
                </c:pt>
                <c:pt idx="23">
                  <c:v>40330</c:v>
                </c:pt>
                <c:pt idx="24">
                  <c:v>40360</c:v>
                </c:pt>
                <c:pt idx="25">
                  <c:v>40391</c:v>
                </c:pt>
                <c:pt idx="26">
                  <c:v>40422</c:v>
                </c:pt>
                <c:pt idx="27">
                  <c:v>40452</c:v>
                </c:pt>
                <c:pt idx="28">
                  <c:v>40483</c:v>
                </c:pt>
                <c:pt idx="29">
                  <c:v>40513</c:v>
                </c:pt>
                <c:pt idx="30">
                  <c:v>40544</c:v>
                </c:pt>
                <c:pt idx="31">
                  <c:v>40575</c:v>
                </c:pt>
                <c:pt idx="32">
                  <c:v>40603</c:v>
                </c:pt>
                <c:pt idx="33">
                  <c:v>40634</c:v>
                </c:pt>
                <c:pt idx="34">
                  <c:v>40664</c:v>
                </c:pt>
                <c:pt idx="35">
                  <c:v>40695</c:v>
                </c:pt>
                <c:pt idx="36">
                  <c:v>40725</c:v>
                </c:pt>
                <c:pt idx="37">
                  <c:v>40756</c:v>
                </c:pt>
                <c:pt idx="38">
                  <c:v>40787</c:v>
                </c:pt>
                <c:pt idx="39">
                  <c:v>40817</c:v>
                </c:pt>
                <c:pt idx="40">
                  <c:v>40848</c:v>
                </c:pt>
                <c:pt idx="41">
                  <c:v>40878</c:v>
                </c:pt>
                <c:pt idx="42">
                  <c:v>40909</c:v>
                </c:pt>
                <c:pt idx="43">
                  <c:v>40940</c:v>
                </c:pt>
                <c:pt idx="44">
                  <c:v>40969</c:v>
                </c:pt>
                <c:pt idx="45">
                  <c:v>41000</c:v>
                </c:pt>
                <c:pt idx="46">
                  <c:v>41030</c:v>
                </c:pt>
                <c:pt idx="47">
                  <c:v>41061</c:v>
                </c:pt>
                <c:pt idx="48">
                  <c:v>41091</c:v>
                </c:pt>
                <c:pt idx="49">
                  <c:v>41122</c:v>
                </c:pt>
              </c:numCache>
            </c:numRef>
          </c:cat>
          <c:val>
            <c:numRef>
              <c:f>'Rolling Graphs'!$N$22:$BK$22</c:f>
              <c:numCache>
                <c:formatCode>_(* #,##0_);_(* \(#,##0\);_(* "-"??_);_(@_)</c:formatCode>
                <c:ptCount val="50"/>
                <c:pt idx="0">
                  <c:v>1161.8735758744001</c:v>
                </c:pt>
                <c:pt idx="1">
                  <c:v>1177.9434348984</c:v>
                </c:pt>
                <c:pt idx="2">
                  <c:v>1260.5344761887</c:v>
                </c:pt>
                <c:pt idx="3">
                  <c:v>1242.0789712143003</c:v>
                </c:pt>
                <c:pt idx="4">
                  <c:v>1255.9672575607001</c:v>
                </c:pt>
                <c:pt idx="5">
                  <c:v>1300.7813872299</c:v>
                </c:pt>
                <c:pt idx="6">
                  <c:v>1322.8816984380999</c:v>
                </c:pt>
                <c:pt idx="7">
                  <c:v>1319.4153457732</c:v>
                </c:pt>
                <c:pt idx="8">
                  <c:v>1334.0282801297999</c:v>
                </c:pt>
                <c:pt idx="9">
                  <c:v>1355.5753491738999</c:v>
                </c:pt>
                <c:pt idx="10">
                  <c:v>1274.9557388834</c:v>
                </c:pt>
                <c:pt idx="11">
                  <c:v>1343.5184962687001</c:v>
                </c:pt>
                <c:pt idx="12">
                  <c:v>1327.0816012492</c:v>
                </c:pt>
                <c:pt idx="13">
                  <c:v>1338.9291534415997</c:v>
                </c:pt>
                <c:pt idx="14">
                  <c:v>1274.6043041544999</c:v>
                </c:pt>
                <c:pt idx="15">
                  <c:v>1285.8054258439997</c:v>
                </c:pt>
                <c:pt idx="16">
                  <c:v>1318.0298680779001</c:v>
                </c:pt>
                <c:pt idx="17">
                  <c:v>1268.7281904436002</c:v>
                </c:pt>
                <c:pt idx="18">
                  <c:v>1209.3464156706002</c:v>
                </c:pt>
                <c:pt idx="19">
                  <c:v>1213.1776545318</c:v>
                </c:pt>
                <c:pt idx="20">
                  <c:v>1271.1676624303998</c:v>
                </c:pt>
                <c:pt idx="21">
                  <c:v>1220.4047047803001</c:v>
                </c:pt>
                <c:pt idx="22">
                  <c:v>1292.1067551050003</c:v>
                </c:pt>
                <c:pt idx="23">
                  <c:v>1279.31493</c:v>
                </c:pt>
                <c:pt idx="24">
                  <c:v>1221.40497</c:v>
                </c:pt>
                <c:pt idx="25">
                  <c:v>1270.4363800000001</c:v>
                </c:pt>
                <c:pt idx="26">
                  <c:v>1324.25317</c:v>
                </c:pt>
                <c:pt idx="27">
                  <c:v>1265.4839399999998</c:v>
                </c:pt>
                <c:pt idx="28">
                  <c:v>1272.7820599999998</c:v>
                </c:pt>
                <c:pt idx="29">
                  <c:v>1279.8962599999998</c:v>
                </c:pt>
                <c:pt idx="30">
                  <c:v>1293.94866</c:v>
                </c:pt>
                <c:pt idx="31">
                  <c:v>1273.57447</c:v>
                </c:pt>
                <c:pt idx="32">
                  <c:v>1235.4078999999999</c:v>
                </c:pt>
                <c:pt idx="33">
                  <c:v>1293.00757</c:v>
                </c:pt>
                <c:pt idx="34">
                  <c:v>1326.0903900000001</c:v>
                </c:pt>
                <c:pt idx="35">
                  <c:v>1412.98083</c:v>
                </c:pt>
                <c:pt idx="36">
                  <c:v>1393.7683696737672</c:v>
                </c:pt>
                <c:pt idx="37">
                  <c:v>1331.3587731811524</c:v>
                </c:pt>
                <c:pt idx="38">
                  <c:v>1321.4970326483153</c:v>
                </c:pt>
                <c:pt idx="39">
                  <c:v>1359.0813552685547</c:v>
                </c:pt>
                <c:pt idx="40">
                  <c:v>1410.2552923270418</c:v>
                </c:pt>
                <c:pt idx="41">
                  <c:v>1462.8101460828402</c:v>
                </c:pt>
                <c:pt idx="42">
                  <c:v>1519.1274734949495</c:v>
                </c:pt>
                <c:pt idx="43">
                  <c:v>1575.3512117907717</c:v>
                </c:pt>
                <c:pt idx="44">
                  <c:v>1583.5809926956176</c:v>
                </c:pt>
                <c:pt idx="45">
                  <c:v>1658.6239376847839</c:v>
                </c:pt>
                <c:pt idx="46">
                  <c:v>1660.8675365258789</c:v>
                </c:pt>
                <c:pt idx="47">
                  <c:v>1582.8782992820741</c:v>
                </c:pt>
                <c:pt idx="48">
                  <c:v>1700.7819708490372</c:v>
                </c:pt>
                <c:pt idx="49">
                  <c:v>1756.0758761377335</c:v>
                </c:pt>
              </c:numCache>
            </c:numRef>
          </c:val>
          <c:smooth val="0"/>
          <c:extLst>
            <c:ext xmlns:c16="http://schemas.microsoft.com/office/drawing/2014/chart" uri="{C3380CC4-5D6E-409C-BE32-E72D297353CC}">
              <c16:uniqueId val="{00000000-A18B-42E4-A3C2-08827F972ACA}"/>
            </c:ext>
          </c:extLst>
        </c:ser>
        <c:dLbls>
          <c:showLegendKey val="0"/>
          <c:showVal val="0"/>
          <c:showCatName val="0"/>
          <c:showSerName val="0"/>
          <c:showPercent val="0"/>
          <c:showBubbleSize val="0"/>
        </c:dLbls>
        <c:marker val="1"/>
        <c:smooth val="0"/>
        <c:axId val="265828992"/>
        <c:axId val="265834880"/>
      </c:lineChart>
      <c:lineChart>
        <c:grouping val="standard"/>
        <c:varyColors val="0"/>
        <c:ser>
          <c:idx val="1"/>
          <c:order val="1"/>
          <c:tx>
            <c:strRef>
              <c:f>'Rolling Graphs'!$N$30:$O$30</c:f>
              <c:strCache>
                <c:ptCount val="2"/>
                <c:pt idx="0">
                  <c:v>OmniGen Tons</c:v>
                </c:pt>
              </c:strCache>
            </c:strRef>
          </c:tx>
          <c:spPr>
            <a:ln w="25400">
              <a:solidFill>
                <a:srgbClr val="FF00FF"/>
              </a:solidFill>
              <a:prstDash val="solid"/>
            </a:ln>
          </c:spPr>
          <c:marker>
            <c:symbol val="none"/>
          </c:marker>
          <c:cat>
            <c:numRef>
              <c:f>'Rolling Graphs'!$N$46:$BG$46</c:f>
              <c:numCache>
                <c:formatCode>_(* #,##0_);_(* \(#,##0\);_(* "-"??_);_(@_)</c:formatCode>
                <c:ptCount val="46"/>
                <c:pt idx="0">
                  <c:v>1020.7670000000001</c:v>
                </c:pt>
                <c:pt idx="1">
                  <c:v>1056.692</c:v>
                </c:pt>
                <c:pt idx="2">
                  <c:v>1121.5170000000001</c:v>
                </c:pt>
                <c:pt idx="3">
                  <c:v>1166.6170000000002</c:v>
                </c:pt>
                <c:pt idx="4">
                  <c:v>1168.1170000000002</c:v>
                </c:pt>
                <c:pt idx="5">
                  <c:v>1191.1170000000002</c:v>
                </c:pt>
                <c:pt idx="6">
                  <c:v>1200.067</c:v>
                </c:pt>
                <c:pt idx="7">
                  <c:v>1175.067</c:v>
                </c:pt>
                <c:pt idx="8">
                  <c:v>1176.7750000000001</c:v>
                </c:pt>
                <c:pt idx="9">
                  <c:v>1196.425</c:v>
                </c:pt>
                <c:pt idx="10">
                  <c:v>1110.45</c:v>
                </c:pt>
                <c:pt idx="11">
                  <c:v>1181.2</c:v>
                </c:pt>
                <c:pt idx="12">
                  <c:v>1205.5</c:v>
                </c:pt>
                <c:pt idx="13">
                  <c:v>1221.75</c:v>
                </c:pt>
                <c:pt idx="14">
                  <c:v>1181</c:v>
                </c:pt>
                <c:pt idx="15">
                  <c:v>1170.25</c:v>
                </c:pt>
                <c:pt idx="16">
                  <c:v>1231.471</c:v>
                </c:pt>
                <c:pt idx="17">
                  <c:v>1170.721</c:v>
                </c:pt>
                <c:pt idx="18">
                  <c:v>1125.4304999999999</c:v>
                </c:pt>
                <c:pt idx="19">
                  <c:v>1122.318</c:v>
                </c:pt>
                <c:pt idx="20">
                  <c:v>1176.3885</c:v>
                </c:pt>
                <c:pt idx="21">
                  <c:v>1096.662</c:v>
                </c:pt>
                <c:pt idx="22">
                  <c:v>1124.4349999999999</c:v>
                </c:pt>
                <c:pt idx="23">
                  <c:v>1070.289</c:v>
                </c:pt>
                <c:pt idx="24">
                  <c:v>985.66050000000018</c:v>
                </c:pt>
                <c:pt idx="25">
                  <c:v>994.30600000000004</c:v>
                </c:pt>
                <c:pt idx="26">
                  <c:v>998.03950000000009</c:v>
                </c:pt>
                <c:pt idx="27">
                  <c:v>945.17550000000006</c:v>
                </c:pt>
                <c:pt idx="28">
                  <c:v>955.22050000000002</c:v>
                </c:pt>
                <c:pt idx="29">
                  <c:v>996.15300000000002</c:v>
                </c:pt>
                <c:pt idx="30">
                  <c:v>966.63300000000004</c:v>
                </c:pt>
                <c:pt idx="31">
                  <c:v>959.37149999999997</c:v>
                </c:pt>
                <c:pt idx="32">
                  <c:v>938.8504999999999</c:v>
                </c:pt>
                <c:pt idx="33">
                  <c:v>1013.8659999999999</c:v>
                </c:pt>
                <c:pt idx="34">
                  <c:v>1047.6195</c:v>
                </c:pt>
                <c:pt idx="35">
                  <c:v>1182.654</c:v>
                </c:pt>
                <c:pt idx="36">
                  <c:v>1160.7325000000001</c:v>
                </c:pt>
                <c:pt idx="37">
                  <c:v>1125.2380000000001</c:v>
                </c:pt>
                <c:pt idx="38">
                  <c:v>1151.3800000000001</c:v>
                </c:pt>
                <c:pt idx="39">
                  <c:v>1202.1039999999998</c:v>
                </c:pt>
                <c:pt idx="40">
                  <c:v>1213.1379999999999</c:v>
                </c:pt>
                <c:pt idx="41">
                  <c:v>1221.9705000000001</c:v>
                </c:pt>
                <c:pt idx="42">
                  <c:v>1272.4170000000001</c:v>
                </c:pt>
                <c:pt idx="43">
                  <c:v>1328.6490000000001</c:v>
                </c:pt>
                <c:pt idx="44">
                  <c:v>1324.0994999999998</c:v>
                </c:pt>
                <c:pt idx="45">
                  <c:v>1369.3879999999999</c:v>
                </c:pt>
              </c:numCache>
            </c:numRef>
          </c:cat>
          <c:val>
            <c:numRef>
              <c:f>'Rolling Graphs'!$N$46:$BK$46</c:f>
              <c:numCache>
                <c:formatCode>_(* #,##0_);_(* \(#,##0\);_(* "-"??_);_(@_)</c:formatCode>
                <c:ptCount val="50"/>
                <c:pt idx="0">
                  <c:v>1020.7670000000001</c:v>
                </c:pt>
                <c:pt idx="1">
                  <c:v>1056.692</c:v>
                </c:pt>
                <c:pt idx="2">
                  <c:v>1121.5170000000001</c:v>
                </c:pt>
                <c:pt idx="3">
                  <c:v>1166.6170000000002</c:v>
                </c:pt>
                <c:pt idx="4">
                  <c:v>1168.1170000000002</c:v>
                </c:pt>
                <c:pt idx="5">
                  <c:v>1191.1170000000002</c:v>
                </c:pt>
                <c:pt idx="6">
                  <c:v>1200.067</c:v>
                </c:pt>
                <c:pt idx="7">
                  <c:v>1175.067</c:v>
                </c:pt>
                <c:pt idx="8">
                  <c:v>1176.7750000000001</c:v>
                </c:pt>
                <c:pt idx="9">
                  <c:v>1196.425</c:v>
                </c:pt>
                <c:pt idx="10">
                  <c:v>1110.45</c:v>
                </c:pt>
                <c:pt idx="11">
                  <c:v>1181.2</c:v>
                </c:pt>
                <c:pt idx="12">
                  <c:v>1205.5</c:v>
                </c:pt>
                <c:pt idx="13">
                  <c:v>1221.75</c:v>
                </c:pt>
                <c:pt idx="14">
                  <c:v>1181</c:v>
                </c:pt>
                <c:pt idx="15">
                  <c:v>1170.25</c:v>
                </c:pt>
                <c:pt idx="16">
                  <c:v>1231.471</c:v>
                </c:pt>
                <c:pt idx="17">
                  <c:v>1170.721</c:v>
                </c:pt>
                <c:pt idx="18">
                  <c:v>1125.4304999999999</c:v>
                </c:pt>
                <c:pt idx="19">
                  <c:v>1122.318</c:v>
                </c:pt>
                <c:pt idx="20">
                  <c:v>1176.3885</c:v>
                </c:pt>
                <c:pt idx="21">
                  <c:v>1096.662</c:v>
                </c:pt>
                <c:pt idx="22">
                  <c:v>1124.4349999999999</c:v>
                </c:pt>
                <c:pt idx="23">
                  <c:v>1070.289</c:v>
                </c:pt>
                <c:pt idx="24">
                  <c:v>985.66050000000018</c:v>
                </c:pt>
                <c:pt idx="25">
                  <c:v>994.30600000000004</c:v>
                </c:pt>
                <c:pt idx="26">
                  <c:v>998.03950000000009</c:v>
                </c:pt>
                <c:pt idx="27">
                  <c:v>945.17550000000006</c:v>
                </c:pt>
                <c:pt idx="28">
                  <c:v>955.22050000000002</c:v>
                </c:pt>
                <c:pt idx="29">
                  <c:v>996.15300000000002</c:v>
                </c:pt>
                <c:pt idx="30">
                  <c:v>966.63300000000004</c:v>
                </c:pt>
                <c:pt idx="31">
                  <c:v>959.37149999999997</c:v>
                </c:pt>
                <c:pt idx="32">
                  <c:v>938.8504999999999</c:v>
                </c:pt>
                <c:pt idx="33">
                  <c:v>1013.8659999999999</c:v>
                </c:pt>
                <c:pt idx="34">
                  <c:v>1047.6195</c:v>
                </c:pt>
                <c:pt idx="35">
                  <c:v>1182.654</c:v>
                </c:pt>
                <c:pt idx="36">
                  <c:v>1160.7325000000001</c:v>
                </c:pt>
                <c:pt idx="37">
                  <c:v>1125.2380000000001</c:v>
                </c:pt>
                <c:pt idx="38">
                  <c:v>1151.3800000000001</c:v>
                </c:pt>
                <c:pt idx="39">
                  <c:v>1202.1039999999998</c:v>
                </c:pt>
                <c:pt idx="40">
                  <c:v>1213.1379999999999</c:v>
                </c:pt>
                <c:pt idx="41">
                  <c:v>1221.9705000000001</c:v>
                </c:pt>
                <c:pt idx="42">
                  <c:v>1272.4170000000001</c:v>
                </c:pt>
                <c:pt idx="43">
                  <c:v>1328.6490000000001</c:v>
                </c:pt>
                <c:pt idx="44">
                  <c:v>1324.0994999999998</c:v>
                </c:pt>
                <c:pt idx="45">
                  <c:v>1369.3879999999999</c:v>
                </c:pt>
                <c:pt idx="46">
                  <c:v>1377.0585000000001</c:v>
                </c:pt>
                <c:pt idx="47">
                  <c:v>1267.67</c:v>
                </c:pt>
                <c:pt idx="48">
                  <c:v>1385.42</c:v>
                </c:pt>
                <c:pt idx="49">
                  <c:v>1414.269</c:v>
                </c:pt>
              </c:numCache>
            </c:numRef>
          </c:val>
          <c:smooth val="0"/>
          <c:extLst>
            <c:ext xmlns:c16="http://schemas.microsoft.com/office/drawing/2014/chart" uri="{C3380CC4-5D6E-409C-BE32-E72D297353CC}">
              <c16:uniqueId val="{00000001-A18B-42E4-A3C2-08827F972ACA}"/>
            </c:ext>
          </c:extLst>
        </c:ser>
        <c:dLbls>
          <c:showLegendKey val="0"/>
          <c:showVal val="0"/>
          <c:showCatName val="0"/>
          <c:showSerName val="0"/>
          <c:showPercent val="0"/>
          <c:showBubbleSize val="0"/>
        </c:dLbls>
        <c:marker val="1"/>
        <c:smooth val="0"/>
        <c:axId val="265836800"/>
        <c:axId val="265854976"/>
      </c:lineChart>
      <c:dateAx>
        <c:axId val="265828992"/>
        <c:scaling>
          <c:orientation val="minMax"/>
        </c:scaling>
        <c:delete val="0"/>
        <c:axPos val="b"/>
        <c:numFmt formatCode="mmm\-yy" sourceLinked="0"/>
        <c:majorTickMark val="none"/>
        <c:minorTickMark val="none"/>
        <c:tickLblPos val="nextTo"/>
        <c:spPr>
          <a:ln w="3175">
            <a:solidFill>
              <a:srgbClr val="000000"/>
            </a:solidFill>
            <a:prstDash val="solid"/>
          </a:ln>
        </c:spPr>
        <c:txPr>
          <a:bodyPr rot="-2760000" vert="horz"/>
          <a:lstStyle/>
          <a:p>
            <a:pPr>
              <a:defRPr sz="800" b="1" i="0" u="none" strike="noStrike" baseline="0">
                <a:solidFill>
                  <a:srgbClr val="000000"/>
                </a:solidFill>
                <a:latin typeface="Arial"/>
                <a:ea typeface="Arial"/>
                <a:cs typeface="Arial"/>
              </a:defRPr>
            </a:pPr>
            <a:endParaRPr lang="en-US"/>
          </a:p>
        </c:txPr>
        <c:crossAx val="265834880"/>
        <c:crosses val="autoZero"/>
        <c:auto val="1"/>
        <c:lblOffset val="100"/>
        <c:baseTimeUnit val="months"/>
        <c:majorUnit val="2"/>
        <c:majorTimeUnit val="months"/>
        <c:minorUnit val="1"/>
        <c:minorTimeUnit val="months"/>
      </c:dateAx>
      <c:valAx>
        <c:axId val="265834880"/>
        <c:scaling>
          <c:orientation val="minMax"/>
          <c:min val="1000"/>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GM ($) in thousands</a:t>
                </a:r>
              </a:p>
            </c:rich>
          </c:tx>
          <c:layout>
            <c:manualLayout>
              <c:xMode val="edge"/>
              <c:yMode val="edge"/>
              <c:x val="6.0606502982028746E-3"/>
              <c:y val="0.23048327137546468"/>
            </c:manualLayout>
          </c:layout>
          <c:overlay val="0"/>
          <c:spPr>
            <a:noFill/>
            <a:ln w="25400">
              <a:noFill/>
            </a:ln>
          </c:spPr>
        </c:title>
        <c:numFmt formatCode="_(* #,##0_);_(* \(#,##0\);_(* &quot;-&quot;??_);_(@_)"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65828992"/>
        <c:crosses val="autoZero"/>
        <c:crossBetween val="between"/>
      </c:valAx>
      <c:catAx>
        <c:axId val="265836800"/>
        <c:scaling>
          <c:orientation val="minMax"/>
        </c:scaling>
        <c:delete val="1"/>
        <c:axPos val="b"/>
        <c:numFmt formatCode="_(* #,##0_);_(* \(#,##0\);_(* &quot;-&quot;??_);_(@_)" sourceLinked="1"/>
        <c:majorTickMark val="out"/>
        <c:minorTickMark val="none"/>
        <c:tickLblPos val="nextTo"/>
        <c:crossAx val="265854976"/>
        <c:crosses val="autoZero"/>
        <c:auto val="1"/>
        <c:lblAlgn val="ctr"/>
        <c:lblOffset val="100"/>
        <c:noMultiLvlLbl val="0"/>
      </c:catAx>
      <c:valAx>
        <c:axId val="265854976"/>
        <c:scaling>
          <c:orientation val="minMax"/>
          <c:min val="500"/>
        </c:scaling>
        <c:delete val="0"/>
        <c:axPos val="r"/>
        <c:title>
          <c:tx>
            <c:rich>
              <a:bodyPr/>
              <a:lstStyle/>
              <a:p>
                <a:pPr>
                  <a:defRPr sz="800" b="1" i="0" u="none" strike="noStrike" baseline="0">
                    <a:solidFill>
                      <a:srgbClr val="000000"/>
                    </a:solidFill>
                    <a:latin typeface="Arial"/>
                    <a:ea typeface="Arial"/>
                    <a:cs typeface="Arial"/>
                  </a:defRPr>
                </a:pPr>
                <a:r>
                  <a:rPr lang="en-US"/>
                  <a:t>OmniGen Tons</a:t>
                </a:r>
              </a:p>
            </c:rich>
          </c:tx>
          <c:layout>
            <c:manualLayout>
              <c:xMode val="edge"/>
              <c:yMode val="edge"/>
              <c:x val="0.96969808669628921"/>
              <c:y val="0.28252788104089221"/>
            </c:manualLayout>
          </c:layout>
          <c:overlay val="0"/>
          <c:spPr>
            <a:noFill/>
            <a:ln w="25400">
              <a:noFill/>
            </a:ln>
          </c:spPr>
        </c:title>
        <c:numFmt formatCode="_(* #,##0_);_(* \(#,##0\);_(* &quot;-&quot;??_);_(@_)"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65836800"/>
        <c:crosses val="max"/>
        <c:crossBetween val="between"/>
      </c:valAx>
      <c:spPr>
        <a:solidFill>
          <a:srgbClr val="C0C0C0"/>
        </a:solidFill>
        <a:ln w="12700">
          <a:solidFill>
            <a:srgbClr val="808080"/>
          </a:solidFill>
          <a:prstDash val="solid"/>
        </a:ln>
      </c:spPr>
    </c:plotArea>
    <c:legend>
      <c:legendPos val="r"/>
      <c:layout>
        <c:manualLayout>
          <c:xMode val="edge"/>
          <c:yMode val="edge"/>
          <c:x val="0.34666703162684043"/>
          <c:y val="0.88847583643122674"/>
          <c:w val="0.30181853571895634"/>
          <c:h val="8.1784386617100413E-2"/>
        </c:manualLayout>
      </c:layout>
      <c:overlay val="0"/>
      <c:spPr>
        <a:solidFill>
          <a:srgbClr val="FFFFFF"/>
        </a:solidFill>
        <a:ln w="3175">
          <a:solidFill>
            <a:srgbClr val="000000"/>
          </a:solidFill>
          <a:prstDash val="solid"/>
        </a:ln>
      </c:spPr>
      <c:txPr>
        <a:bodyPr/>
        <a:lstStyle/>
        <a:p>
          <a:pPr>
            <a:defRPr sz="73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West
Rolling 12 Months
FY09-FY12</a:t>
            </a:r>
          </a:p>
        </c:rich>
      </c:tx>
      <c:layout>
        <c:manualLayout>
          <c:xMode val="edge"/>
          <c:yMode val="edge"/>
          <c:x val="0.43808287763772785"/>
          <c:y val="1.8050541516245487E-2"/>
        </c:manualLayout>
      </c:layout>
      <c:overlay val="0"/>
      <c:spPr>
        <a:noFill/>
        <a:ln w="25400">
          <a:noFill/>
        </a:ln>
      </c:spPr>
    </c:title>
    <c:autoTitleDeleted val="0"/>
    <c:plotArea>
      <c:layout>
        <c:manualLayout>
          <c:layoutTarget val="inner"/>
          <c:xMode val="edge"/>
          <c:yMode val="edge"/>
          <c:x val="8.9214438830542891E-2"/>
          <c:y val="0.19855630668347157"/>
          <c:w val="0.8322242428222284"/>
          <c:h val="0.53068685604491495"/>
        </c:manualLayout>
      </c:layout>
      <c:lineChart>
        <c:grouping val="standard"/>
        <c:varyColors val="0"/>
        <c:ser>
          <c:idx val="0"/>
          <c:order val="0"/>
          <c:tx>
            <c:strRef>
              <c:f>'Rolling Graphs'!$N$2:$O$2</c:f>
              <c:strCache>
                <c:ptCount val="2"/>
                <c:pt idx="0">
                  <c:v>SP Gross Margin</c:v>
                </c:pt>
              </c:strCache>
            </c:strRef>
          </c:tx>
          <c:spPr>
            <a:ln w="25400">
              <a:solidFill>
                <a:srgbClr val="000080"/>
              </a:solidFill>
              <a:prstDash val="solid"/>
            </a:ln>
          </c:spPr>
          <c:marker>
            <c:symbol val="none"/>
          </c:marker>
          <c:cat>
            <c:numRef>
              <c:f>'Rolling Graphs'!$N$4:$BKJ$4</c:f>
              <c:numCache>
                <c:formatCode>mmm\-yy</c:formatCode>
                <c:ptCount val="1635"/>
                <c:pt idx="0">
                  <c:v>39630</c:v>
                </c:pt>
                <c:pt idx="1">
                  <c:v>39661</c:v>
                </c:pt>
                <c:pt idx="2">
                  <c:v>39692</c:v>
                </c:pt>
                <c:pt idx="3">
                  <c:v>39722</c:v>
                </c:pt>
                <c:pt idx="4">
                  <c:v>39753</c:v>
                </c:pt>
                <c:pt idx="5">
                  <c:v>39783</c:v>
                </c:pt>
                <c:pt idx="6">
                  <c:v>39814</c:v>
                </c:pt>
                <c:pt idx="7">
                  <c:v>39845</c:v>
                </c:pt>
                <c:pt idx="8">
                  <c:v>39873</c:v>
                </c:pt>
                <c:pt idx="9">
                  <c:v>39904</c:v>
                </c:pt>
                <c:pt idx="10">
                  <c:v>39934</c:v>
                </c:pt>
                <c:pt idx="11">
                  <c:v>39965</c:v>
                </c:pt>
                <c:pt idx="12">
                  <c:v>39995</c:v>
                </c:pt>
                <c:pt idx="13">
                  <c:v>40026</c:v>
                </c:pt>
                <c:pt idx="14">
                  <c:v>40057</c:v>
                </c:pt>
                <c:pt idx="15">
                  <c:v>40087</c:v>
                </c:pt>
                <c:pt idx="16">
                  <c:v>40118</c:v>
                </c:pt>
                <c:pt idx="17">
                  <c:v>40148</c:v>
                </c:pt>
                <c:pt idx="18">
                  <c:v>40179</c:v>
                </c:pt>
                <c:pt idx="19">
                  <c:v>40210</c:v>
                </c:pt>
                <c:pt idx="20">
                  <c:v>40238</c:v>
                </c:pt>
                <c:pt idx="21">
                  <c:v>40269</c:v>
                </c:pt>
                <c:pt idx="22">
                  <c:v>40299</c:v>
                </c:pt>
                <c:pt idx="23">
                  <c:v>40330</c:v>
                </c:pt>
                <c:pt idx="24">
                  <c:v>40360</c:v>
                </c:pt>
                <c:pt idx="25">
                  <c:v>40391</c:v>
                </c:pt>
                <c:pt idx="26">
                  <c:v>40422</c:v>
                </c:pt>
                <c:pt idx="27">
                  <c:v>40452</c:v>
                </c:pt>
                <c:pt idx="28">
                  <c:v>40483</c:v>
                </c:pt>
                <c:pt idx="29">
                  <c:v>40513</c:v>
                </c:pt>
                <c:pt idx="30">
                  <c:v>40544</c:v>
                </c:pt>
                <c:pt idx="31">
                  <c:v>40575</c:v>
                </c:pt>
                <c:pt idx="32">
                  <c:v>40603</c:v>
                </c:pt>
                <c:pt idx="33">
                  <c:v>40634</c:v>
                </c:pt>
                <c:pt idx="34">
                  <c:v>40664</c:v>
                </c:pt>
                <c:pt idx="35">
                  <c:v>40695</c:v>
                </c:pt>
                <c:pt idx="36">
                  <c:v>40725</c:v>
                </c:pt>
                <c:pt idx="37">
                  <c:v>40756</c:v>
                </c:pt>
                <c:pt idx="38">
                  <c:v>40787</c:v>
                </c:pt>
                <c:pt idx="39">
                  <c:v>40817</c:v>
                </c:pt>
                <c:pt idx="40">
                  <c:v>40848</c:v>
                </c:pt>
                <c:pt idx="41">
                  <c:v>40878</c:v>
                </c:pt>
                <c:pt idx="42">
                  <c:v>40909</c:v>
                </c:pt>
                <c:pt idx="43">
                  <c:v>40940</c:v>
                </c:pt>
                <c:pt idx="44">
                  <c:v>40969</c:v>
                </c:pt>
                <c:pt idx="45">
                  <c:v>41000</c:v>
                </c:pt>
                <c:pt idx="46">
                  <c:v>41030</c:v>
                </c:pt>
                <c:pt idx="47">
                  <c:v>41061</c:v>
                </c:pt>
                <c:pt idx="48">
                  <c:v>41091</c:v>
                </c:pt>
                <c:pt idx="49">
                  <c:v>41122</c:v>
                </c:pt>
                <c:pt idx="50">
                  <c:v>41153</c:v>
                </c:pt>
                <c:pt idx="51">
                  <c:v>41183</c:v>
                </c:pt>
                <c:pt idx="52">
                  <c:v>41214</c:v>
                </c:pt>
                <c:pt idx="53">
                  <c:v>41244</c:v>
                </c:pt>
                <c:pt idx="54">
                  <c:v>41275</c:v>
                </c:pt>
                <c:pt idx="55">
                  <c:v>41306</c:v>
                </c:pt>
                <c:pt idx="56">
                  <c:v>41334</c:v>
                </c:pt>
                <c:pt idx="57">
                  <c:v>41365</c:v>
                </c:pt>
                <c:pt idx="58">
                  <c:v>41395</c:v>
                </c:pt>
                <c:pt idx="59">
                  <c:v>41426</c:v>
                </c:pt>
              </c:numCache>
            </c:numRef>
          </c:cat>
          <c:val>
            <c:numRef>
              <c:f>'Rolling Graphs'!$N$23:$BK$23</c:f>
              <c:numCache>
                <c:formatCode>_(* #,##0_);_(* \(#,##0\);_(* "-"??_);_(@_)</c:formatCode>
                <c:ptCount val="50"/>
                <c:pt idx="0">
                  <c:v>1611.7953696901</c:v>
                </c:pt>
                <c:pt idx="1">
                  <c:v>1701.7966104432001</c:v>
                </c:pt>
                <c:pt idx="2">
                  <c:v>1811.9734816589998</c:v>
                </c:pt>
                <c:pt idx="3">
                  <c:v>1844.3167431107001</c:v>
                </c:pt>
                <c:pt idx="4">
                  <c:v>1880.9656038742999</c:v>
                </c:pt>
                <c:pt idx="5">
                  <c:v>1974.8755309372998</c:v>
                </c:pt>
                <c:pt idx="6">
                  <c:v>1936.3413219529002</c:v>
                </c:pt>
                <c:pt idx="7">
                  <c:v>1914.0998816758001</c:v>
                </c:pt>
                <c:pt idx="8">
                  <c:v>1958.7332329331</c:v>
                </c:pt>
                <c:pt idx="9">
                  <c:v>1874.5203599242998</c:v>
                </c:pt>
                <c:pt idx="10">
                  <c:v>1757.2278610535</c:v>
                </c:pt>
                <c:pt idx="11">
                  <c:v>1672.4528992309999</c:v>
                </c:pt>
                <c:pt idx="12">
                  <c:v>1670.1845066332999</c:v>
                </c:pt>
                <c:pt idx="13">
                  <c:v>1556.3380658532999</c:v>
                </c:pt>
                <c:pt idx="14">
                  <c:v>1429.871904032</c:v>
                </c:pt>
                <c:pt idx="15">
                  <c:v>1383.2816851681998</c:v>
                </c:pt>
                <c:pt idx="16">
                  <c:v>1320.7397236251998</c:v>
                </c:pt>
                <c:pt idx="17">
                  <c:v>1236.3310647946</c:v>
                </c:pt>
                <c:pt idx="18">
                  <c:v>1267.6169935983</c:v>
                </c:pt>
                <c:pt idx="19">
                  <c:v>1249.0414151522998</c:v>
                </c:pt>
                <c:pt idx="20">
                  <c:v>1274.1347849399001</c:v>
                </c:pt>
                <c:pt idx="21">
                  <c:v>1294.0088048609</c:v>
                </c:pt>
                <c:pt idx="22">
                  <c:v>1307.2750680994</c:v>
                </c:pt>
                <c:pt idx="23">
                  <c:v>1404.2091300000002</c:v>
                </c:pt>
                <c:pt idx="24">
                  <c:v>1367.0442700000001</c:v>
                </c:pt>
                <c:pt idx="25">
                  <c:v>1460.1775099999998</c:v>
                </c:pt>
                <c:pt idx="26">
                  <c:v>1505.6721899999998</c:v>
                </c:pt>
                <c:pt idx="27">
                  <c:v>1542.7204100000001</c:v>
                </c:pt>
                <c:pt idx="28">
                  <c:v>1631.7870600000001</c:v>
                </c:pt>
                <c:pt idx="29">
                  <c:v>1687.6854499999999</c:v>
                </c:pt>
                <c:pt idx="30">
                  <c:v>1665.3174200000001</c:v>
                </c:pt>
                <c:pt idx="31">
                  <c:v>1685.7192500000001</c:v>
                </c:pt>
                <c:pt idx="32">
                  <c:v>1718.8172399999999</c:v>
                </c:pt>
                <c:pt idx="33">
                  <c:v>1700.1621600000001</c:v>
                </c:pt>
                <c:pt idx="34">
                  <c:v>1723.86607</c:v>
                </c:pt>
                <c:pt idx="35">
                  <c:v>1745.758</c:v>
                </c:pt>
                <c:pt idx="36">
                  <c:v>1804.6001212805174</c:v>
                </c:pt>
                <c:pt idx="37">
                  <c:v>1761.6840141191101</c:v>
                </c:pt>
                <c:pt idx="38">
                  <c:v>1845.1172254287717</c:v>
                </c:pt>
                <c:pt idx="39">
                  <c:v>1864.0268683203124</c:v>
                </c:pt>
                <c:pt idx="40">
                  <c:v>1894.2909245646665</c:v>
                </c:pt>
                <c:pt idx="41">
                  <c:v>1884.5476749454499</c:v>
                </c:pt>
                <c:pt idx="42">
                  <c:v>2012.2147554794312</c:v>
                </c:pt>
                <c:pt idx="43">
                  <c:v>1987.533857728157</c:v>
                </c:pt>
                <c:pt idx="44">
                  <c:v>1961.2860554356769</c:v>
                </c:pt>
                <c:pt idx="45">
                  <c:v>1966.058271314583</c:v>
                </c:pt>
                <c:pt idx="46">
                  <c:v>1959.1078575822833</c:v>
                </c:pt>
                <c:pt idx="47">
                  <c:v>1878.8817583723071</c:v>
                </c:pt>
                <c:pt idx="48">
                  <c:v>1869.5035463972094</c:v>
                </c:pt>
                <c:pt idx="49">
                  <c:v>1819.7136927909853</c:v>
                </c:pt>
              </c:numCache>
            </c:numRef>
          </c:val>
          <c:smooth val="0"/>
          <c:extLst>
            <c:ext xmlns:c16="http://schemas.microsoft.com/office/drawing/2014/chart" uri="{C3380CC4-5D6E-409C-BE32-E72D297353CC}">
              <c16:uniqueId val="{00000000-FD8E-423D-AB77-E125A96AD0A0}"/>
            </c:ext>
          </c:extLst>
        </c:ser>
        <c:dLbls>
          <c:showLegendKey val="0"/>
          <c:showVal val="0"/>
          <c:showCatName val="0"/>
          <c:showSerName val="0"/>
          <c:showPercent val="0"/>
          <c:showBubbleSize val="0"/>
        </c:dLbls>
        <c:marker val="1"/>
        <c:smooth val="0"/>
        <c:axId val="265878144"/>
        <c:axId val="311824768"/>
      </c:lineChart>
      <c:lineChart>
        <c:grouping val="standard"/>
        <c:varyColors val="0"/>
        <c:ser>
          <c:idx val="1"/>
          <c:order val="1"/>
          <c:tx>
            <c:strRef>
              <c:f>'Rolling Graphs'!$N$30:$O$30</c:f>
              <c:strCache>
                <c:ptCount val="2"/>
                <c:pt idx="0">
                  <c:v>OmniGen Tons</c:v>
                </c:pt>
              </c:strCache>
            </c:strRef>
          </c:tx>
          <c:spPr>
            <a:ln w="25400">
              <a:solidFill>
                <a:srgbClr val="FF00FF"/>
              </a:solidFill>
              <a:prstDash val="solid"/>
            </a:ln>
          </c:spPr>
          <c:marker>
            <c:symbol val="none"/>
          </c:marker>
          <c:cat>
            <c:numRef>
              <c:f>'Rolling Graphs'!$N$47:$BI$47</c:f>
              <c:numCache>
                <c:formatCode>_(* #,##0_);_(* \(#,##0\);_(* "-"??_);_(@_)</c:formatCode>
                <c:ptCount val="48"/>
                <c:pt idx="0">
                  <c:v>2216.15</c:v>
                </c:pt>
                <c:pt idx="1">
                  <c:v>2315.3495000000003</c:v>
                </c:pt>
                <c:pt idx="2">
                  <c:v>2420.8995000000004</c:v>
                </c:pt>
                <c:pt idx="3">
                  <c:v>2427.8995</c:v>
                </c:pt>
                <c:pt idx="4">
                  <c:v>2389.4744999999998</c:v>
                </c:pt>
                <c:pt idx="5">
                  <c:v>2438.2244999999998</c:v>
                </c:pt>
                <c:pt idx="6">
                  <c:v>2337.2244999999998</c:v>
                </c:pt>
                <c:pt idx="7">
                  <c:v>2293.6744999999996</c:v>
                </c:pt>
                <c:pt idx="8">
                  <c:v>2302.6745000000001</c:v>
                </c:pt>
                <c:pt idx="9">
                  <c:v>2153.7995000000001</c:v>
                </c:pt>
                <c:pt idx="10">
                  <c:v>1937.3244999999999</c:v>
                </c:pt>
                <c:pt idx="11">
                  <c:v>1835.8244999999999</c:v>
                </c:pt>
                <c:pt idx="12">
                  <c:v>1801.5744999999999</c:v>
                </c:pt>
                <c:pt idx="13">
                  <c:v>1664.125</c:v>
                </c:pt>
                <c:pt idx="14">
                  <c:v>1539.075</c:v>
                </c:pt>
                <c:pt idx="15">
                  <c:v>1467.075</c:v>
                </c:pt>
                <c:pt idx="16">
                  <c:v>1402.075</c:v>
                </c:pt>
                <c:pt idx="17">
                  <c:v>1302</c:v>
                </c:pt>
                <c:pt idx="18">
                  <c:v>1364.546</c:v>
                </c:pt>
                <c:pt idx="19">
                  <c:v>1311.71</c:v>
                </c:pt>
                <c:pt idx="20">
                  <c:v>1353.905</c:v>
                </c:pt>
                <c:pt idx="21">
                  <c:v>1350.1785</c:v>
                </c:pt>
                <c:pt idx="22">
                  <c:v>1319.8969999999999</c:v>
                </c:pt>
                <c:pt idx="23">
                  <c:v>1362.6775</c:v>
                </c:pt>
                <c:pt idx="24">
                  <c:v>1357.5405000000001</c:v>
                </c:pt>
                <c:pt idx="25">
                  <c:v>1435.4375</c:v>
                </c:pt>
                <c:pt idx="26">
                  <c:v>1446.5055</c:v>
                </c:pt>
                <c:pt idx="27">
                  <c:v>1471.6894999999997</c:v>
                </c:pt>
                <c:pt idx="28">
                  <c:v>1543.9169999999997</c:v>
                </c:pt>
                <c:pt idx="29">
                  <c:v>1589.0159999999996</c:v>
                </c:pt>
                <c:pt idx="30">
                  <c:v>1539.0454999999997</c:v>
                </c:pt>
                <c:pt idx="31">
                  <c:v>1589.8639999999996</c:v>
                </c:pt>
                <c:pt idx="32">
                  <c:v>1599.5939999999998</c:v>
                </c:pt>
                <c:pt idx="33">
                  <c:v>1572.0344999999995</c:v>
                </c:pt>
                <c:pt idx="34">
                  <c:v>1608.8059999999996</c:v>
                </c:pt>
                <c:pt idx="35">
                  <c:v>1691.8319999999997</c:v>
                </c:pt>
                <c:pt idx="36">
                  <c:v>1730.7114999999999</c:v>
                </c:pt>
                <c:pt idx="37">
                  <c:v>1728.0744999999999</c:v>
                </c:pt>
                <c:pt idx="38">
                  <c:v>1818.8515</c:v>
                </c:pt>
                <c:pt idx="39">
                  <c:v>1854.6579999999999</c:v>
                </c:pt>
                <c:pt idx="40">
                  <c:v>1899.903</c:v>
                </c:pt>
                <c:pt idx="41">
                  <c:v>1871.8150000000001</c:v>
                </c:pt>
                <c:pt idx="42">
                  <c:v>1929.3935000000001</c:v>
                </c:pt>
                <c:pt idx="43">
                  <c:v>1875.9610000000002</c:v>
                </c:pt>
                <c:pt idx="44">
                  <c:v>1832.0360000000001</c:v>
                </c:pt>
                <c:pt idx="45">
                  <c:v>1821.3979999999999</c:v>
                </c:pt>
                <c:pt idx="46">
                  <c:v>1789.4924999999998</c:v>
                </c:pt>
                <c:pt idx="47">
                  <c:v>1676.1859999999999</c:v>
                </c:pt>
              </c:numCache>
            </c:numRef>
          </c:cat>
          <c:val>
            <c:numRef>
              <c:f>'Rolling Graphs'!$N$47:$BK$47</c:f>
              <c:numCache>
                <c:formatCode>_(* #,##0_);_(* \(#,##0\);_(* "-"??_);_(@_)</c:formatCode>
                <c:ptCount val="50"/>
                <c:pt idx="0">
                  <c:v>2216.15</c:v>
                </c:pt>
                <c:pt idx="1">
                  <c:v>2315.3495000000003</c:v>
                </c:pt>
                <c:pt idx="2">
                  <c:v>2420.8995000000004</c:v>
                </c:pt>
                <c:pt idx="3">
                  <c:v>2427.8995</c:v>
                </c:pt>
                <c:pt idx="4">
                  <c:v>2389.4744999999998</c:v>
                </c:pt>
                <c:pt idx="5">
                  <c:v>2438.2244999999998</c:v>
                </c:pt>
                <c:pt idx="6">
                  <c:v>2337.2244999999998</c:v>
                </c:pt>
                <c:pt idx="7">
                  <c:v>2293.6744999999996</c:v>
                </c:pt>
                <c:pt idx="8">
                  <c:v>2302.6745000000001</c:v>
                </c:pt>
                <c:pt idx="9">
                  <c:v>2153.7995000000001</c:v>
                </c:pt>
                <c:pt idx="10">
                  <c:v>1937.3244999999999</c:v>
                </c:pt>
                <c:pt idx="11">
                  <c:v>1835.8244999999999</c:v>
                </c:pt>
                <c:pt idx="12">
                  <c:v>1801.5744999999999</c:v>
                </c:pt>
                <c:pt idx="13">
                  <c:v>1664.125</c:v>
                </c:pt>
                <c:pt idx="14">
                  <c:v>1539.075</c:v>
                </c:pt>
                <c:pt idx="15">
                  <c:v>1467.075</c:v>
                </c:pt>
                <c:pt idx="16">
                  <c:v>1402.075</c:v>
                </c:pt>
                <c:pt idx="17">
                  <c:v>1302</c:v>
                </c:pt>
                <c:pt idx="18">
                  <c:v>1364.546</c:v>
                </c:pt>
                <c:pt idx="19">
                  <c:v>1311.71</c:v>
                </c:pt>
                <c:pt idx="20">
                  <c:v>1353.905</c:v>
                </c:pt>
                <c:pt idx="21">
                  <c:v>1350.1785</c:v>
                </c:pt>
                <c:pt idx="22">
                  <c:v>1319.8969999999999</c:v>
                </c:pt>
                <c:pt idx="23">
                  <c:v>1362.6775</c:v>
                </c:pt>
                <c:pt idx="24">
                  <c:v>1357.5405000000001</c:v>
                </c:pt>
                <c:pt idx="25">
                  <c:v>1435.4375</c:v>
                </c:pt>
                <c:pt idx="26">
                  <c:v>1446.5055</c:v>
                </c:pt>
                <c:pt idx="27">
                  <c:v>1471.6894999999997</c:v>
                </c:pt>
                <c:pt idx="28">
                  <c:v>1543.9169999999997</c:v>
                </c:pt>
                <c:pt idx="29">
                  <c:v>1589.0159999999996</c:v>
                </c:pt>
                <c:pt idx="30">
                  <c:v>1539.0454999999997</c:v>
                </c:pt>
                <c:pt idx="31">
                  <c:v>1589.8639999999996</c:v>
                </c:pt>
                <c:pt idx="32">
                  <c:v>1599.5939999999998</c:v>
                </c:pt>
                <c:pt idx="33">
                  <c:v>1572.0344999999995</c:v>
                </c:pt>
                <c:pt idx="34">
                  <c:v>1608.8059999999996</c:v>
                </c:pt>
                <c:pt idx="35">
                  <c:v>1691.8319999999997</c:v>
                </c:pt>
                <c:pt idx="36">
                  <c:v>1730.7114999999999</c:v>
                </c:pt>
                <c:pt idx="37">
                  <c:v>1728.0744999999999</c:v>
                </c:pt>
                <c:pt idx="38">
                  <c:v>1818.8515</c:v>
                </c:pt>
                <c:pt idx="39">
                  <c:v>1854.6579999999999</c:v>
                </c:pt>
                <c:pt idx="40">
                  <c:v>1899.903</c:v>
                </c:pt>
                <c:pt idx="41">
                  <c:v>1871.8150000000001</c:v>
                </c:pt>
                <c:pt idx="42">
                  <c:v>1929.3935000000001</c:v>
                </c:pt>
                <c:pt idx="43">
                  <c:v>1875.9610000000002</c:v>
                </c:pt>
                <c:pt idx="44">
                  <c:v>1832.0360000000001</c:v>
                </c:pt>
                <c:pt idx="45">
                  <c:v>1821.3979999999999</c:v>
                </c:pt>
                <c:pt idx="46">
                  <c:v>1789.4924999999998</c:v>
                </c:pt>
                <c:pt idx="47">
                  <c:v>1676.1859999999999</c:v>
                </c:pt>
                <c:pt idx="48">
                  <c:v>1653.6934999999999</c:v>
                </c:pt>
                <c:pt idx="49">
                  <c:v>1564.4335000000001</c:v>
                </c:pt>
              </c:numCache>
            </c:numRef>
          </c:val>
          <c:smooth val="0"/>
          <c:extLst>
            <c:ext xmlns:c16="http://schemas.microsoft.com/office/drawing/2014/chart" uri="{C3380CC4-5D6E-409C-BE32-E72D297353CC}">
              <c16:uniqueId val="{00000001-FD8E-423D-AB77-E125A96AD0A0}"/>
            </c:ext>
          </c:extLst>
        </c:ser>
        <c:dLbls>
          <c:showLegendKey val="0"/>
          <c:showVal val="0"/>
          <c:showCatName val="0"/>
          <c:showSerName val="0"/>
          <c:showPercent val="0"/>
          <c:showBubbleSize val="0"/>
        </c:dLbls>
        <c:marker val="1"/>
        <c:smooth val="0"/>
        <c:axId val="311826688"/>
        <c:axId val="311828480"/>
      </c:lineChart>
      <c:dateAx>
        <c:axId val="265878144"/>
        <c:scaling>
          <c:orientation val="minMax"/>
        </c:scaling>
        <c:delete val="0"/>
        <c:axPos val="b"/>
        <c:numFmt formatCode="mmm\-yy" sourceLinked="0"/>
        <c:majorTickMark val="none"/>
        <c:minorTickMark val="none"/>
        <c:tickLblPos val="nextTo"/>
        <c:spPr>
          <a:ln w="3175">
            <a:solidFill>
              <a:srgbClr val="000000"/>
            </a:solidFill>
            <a:prstDash val="solid"/>
          </a:ln>
        </c:spPr>
        <c:txPr>
          <a:bodyPr rot="-2700000" vert="horz"/>
          <a:lstStyle/>
          <a:p>
            <a:pPr>
              <a:defRPr sz="800" b="1" i="0" u="none" strike="noStrike" baseline="0">
                <a:solidFill>
                  <a:srgbClr val="000000"/>
                </a:solidFill>
                <a:latin typeface="Arial"/>
                <a:ea typeface="Arial"/>
                <a:cs typeface="Arial"/>
              </a:defRPr>
            </a:pPr>
            <a:endParaRPr lang="en-US"/>
          </a:p>
        </c:txPr>
        <c:crossAx val="311824768"/>
        <c:crosses val="autoZero"/>
        <c:auto val="1"/>
        <c:lblOffset val="100"/>
        <c:baseTimeUnit val="months"/>
        <c:majorUnit val="2"/>
        <c:majorTimeUnit val="months"/>
        <c:minorUnit val="1"/>
        <c:minorTimeUnit val="months"/>
      </c:dateAx>
      <c:valAx>
        <c:axId val="311824768"/>
        <c:scaling>
          <c:orientation val="minMax"/>
          <c:min val="1000"/>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GM ($) in thousands</a:t>
                </a:r>
              </a:p>
            </c:rich>
          </c:tx>
          <c:layout>
            <c:manualLayout>
              <c:xMode val="edge"/>
              <c:yMode val="edge"/>
              <c:x val="6.6577043723193138E-3"/>
              <c:y val="0.25631806854468098"/>
            </c:manualLayout>
          </c:layout>
          <c:overlay val="0"/>
          <c:spPr>
            <a:noFill/>
            <a:ln w="25400">
              <a:noFill/>
            </a:ln>
          </c:spPr>
        </c:title>
        <c:numFmt formatCode="_(* #,##0_);_(* \(#,##0\);_(* &quot;-&quot;??_);_(@_)"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65878144"/>
        <c:crosses val="autoZero"/>
        <c:crossBetween val="between"/>
      </c:valAx>
      <c:catAx>
        <c:axId val="311826688"/>
        <c:scaling>
          <c:orientation val="minMax"/>
        </c:scaling>
        <c:delete val="1"/>
        <c:axPos val="b"/>
        <c:numFmt formatCode="_(* #,##0_);_(* \(#,##0\);_(* &quot;-&quot;??_);_(@_)" sourceLinked="1"/>
        <c:majorTickMark val="out"/>
        <c:minorTickMark val="none"/>
        <c:tickLblPos val="nextTo"/>
        <c:crossAx val="311828480"/>
        <c:crosses val="autoZero"/>
        <c:auto val="1"/>
        <c:lblAlgn val="ctr"/>
        <c:lblOffset val="100"/>
        <c:noMultiLvlLbl val="0"/>
      </c:catAx>
      <c:valAx>
        <c:axId val="311828480"/>
        <c:scaling>
          <c:orientation val="minMax"/>
          <c:min val="500"/>
        </c:scaling>
        <c:delete val="0"/>
        <c:axPos val="r"/>
        <c:title>
          <c:tx>
            <c:rich>
              <a:bodyPr/>
              <a:lstStyle/>
              <a:p>
                <a:pPr>
                  <a:defRPr sz="800" b="1" i="0" u="none" strike="noStrike" baseline="0">
                    <a:solidFill>
                      <a:srgbClr val="000000"/>
                    </a:solidFill>
                    <a:latin typeface="Arial"/>
                    <a:ea typeface="Arial"/>
                    <a:cs typeface="Arial"/>
                  </a:defRPr>
                </a:pPr>
                <a:r>
                  <a:rPr lang="en-US"/>
                  <a:t>OmniGen Tons</a:t>
                </a:r>
              </a:p>
            </c:rich>
          </c:tx>
          <c:layout>
            <c:manualLayout>
              <c:xMode val="edge"/>
              <c:yMode val="edge"/>
              <c:x val="0.96671161290974705"/>
              <c:y val="0.30685958479016834"/>
            </c:manualLayout>
          </c:layout>
          <c:overlay val="0"/>
          <c:spPr>
            <a:noFill/>
            <a:ln w="25400">
              <a:noFill/>
            </a:ln>
          </c:spPr>
        </c:title>
        <c:numFmt formatCode="_(* #,##0_);_(* \(#,##0\);_(* &quot;-&quot;??_);_(@_)"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11826688"/>
        <c:crosses val="max"/>
        <c:crossBetween val="between"/>
      </c:valAx>
      <c:spPr>
        <a:solidFill>
          <a:srgbClr val="C0C0C0"/>
        </a:solidFill>
        <a:ln w="12700">
          <a:solidFill>
            <a:srgbClr val="808080"/>
          </a:solidFill>
          <a:prstDash val="solid"/>
        </a:ln>
      </c:spPr>
    </c:plotArea>
    <c:legend>
      <c:legendPos val="r"/>
      <c:layout>
        <c:manualLayout>
          <c:xMode val="edge"/>
          <c:yMode val="edge"/>
          <c:x val="0.33422120694476737"/>
          <c:y val="0.8916982669585074"/>
          <c:w val="0.33155812519583966"/>
          <c:h val="7.9422382671480163E-2"/>
        </c:manualLayout>
      </c:layout>
      <c:overlay val="0"/>
      <c:spPr>
        <a:solidFill>
          <a:srgbClr val="FFFFFF"/>
        </a:solidFill>
        <a:ln w="3175">
          <a:solidFill>
            <a:srgbClr val="000000"/>
          </a:solidFill>
          <a:prstDash val="solid"/>
        </a:ln>
      </c:spPr>
      <c:txPr>
        <a:bodyPr/>
        <a:lstStyle/>
        <a:p>
          <a:pPr>
            <a:defRPr sz="73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Southeast
Rolling 12 Months
FY09-FY12</a:t>
            </a:r>
          </a:p>
        </c:rich>
      </c:tx>
      <c:layout>
        <c:manualLayout>
          <c:xMode val="edge"/>
          <c:yMode val="edge"/>
          <c:x val="0.43527914273873664"/>
          <c:y val="1.7985611510791366E-2"/>
        </c:manualLayout>
      </c:layout>
      <c:overlay val="0"/>
      <c:spPr>
        <a:noFill/>
        <a:ln w="25400">
          <a:noFill/>
        </a:ln>
      </c:spPr>
    </c:title>
    <c:autoTitleDeleted val="0"/>
    <c:plotArea>
      <c:layout>
        <c:manualLayout>
          <c:layoutTarget val="inner"/>
          <c:xMode val="edge"/>
          <c:yMode val="edge"/>
          <c:x val="7.6142131979695438E-2"/>
          <c:y val="0.1906474820143885"/>
          <c:w val="0.85659898477157359"/>
          <c:h val="0.53597122302158273"/>
        </c:manualLayout>
      </c:layout>
      <c:lineChart>
        <c:grouping val="standard"/>
        <c:varyColors val="0"/>
        <c:ser>
          <c:idx val="0"/>
          <c:order val="0"/>
          <c:tx>
            <c:strRef>
              <c:f>'Rolling Graphs'!$N$2:$O$2</c:f>
              <c:strCache>
                <c:ptCount val="2"/>
                <c:pt idx="0">
                  <c:v>SP Gross Margin</c:v>
                </c:pt>
              </c:strCache>
            </c:strRef>
          </c:tx>
          <c:spPr>
            <a:ln w="25400">
              <a:solidFill>
                <a:srgbClr val="000080"/>
              </a:solidFill>
              <a:prstDash val="solid"/>
            </a:ln>
          </c:spPr>
          <c:marker>
            <c:symbol val="none"/>
          </c:marker>
          <c:cat>
            <c:numRef>
              <c:f>'Rolling Graphs'!$N$4:$BK$4</c:f>
              <c:numCache>
                <c:formatCode>mmm\-yy</c:formatCode>
                <c:ptCount val="50"/>
                <c:pt idx="0">
                  <c:v>39630</c:v>
                </c:pt>
                <c:pt idx="1">
                  <c:v>39661</c:v>
                </c:pt>
                <c:pt idx="2">
                  <c:v>39692</c:v>
                </c:pt>
                <c:pt idx="3">
                  <c:v>39722</c:v>
                </c:pt>
                <c:pt idx="4">
                  <c:v>39753</c:v>
                </c:pt>
                <c:pt idx="5">
                  <c:v>39783</c:v>
                </c:pt>
                <c:pt idx="6">
                  <c:v>39814</c:v>
                </c:pt>
                <c:pt idx="7">
                  <c:v>39845</c:v>
                </c:pt>
                <c:pt idx="8">
                  <c:v>39873</c:v>
                </c:pt>
                <c:pt idx="9">
                  <c:v>39904</c:v>
                </c:pt>
                <c:pt idx="10">
                  <c:v>39934</c:v>
                </c:pt>
                <c:pt idx="11">
                  <c:v>39965</c:v>
                </c:pt>
                <c:pt idx="12">
                  <c:v>39995</c:v>
                </c:pt>
                <c:pt idx="13">
                  <c:v>40026</c:v>
                </c:pt>
                <c:pt idx="14">
                  <c:v>40057</c:v>
                </c:pt>
                <c:pt idx="15">
                  <c:v>40087</c:v>
                </c:pt>
                <c:pt idx="16">
                  <c:v>40118</c:v>
                </c:pt>
                <c:pt idx="17">
                  <c:v>40148</c:v>
                </c:pt>
                <c:pt idx="18">
                  <c:v>40179</c:v>
                </c:pt>
                <c:pt idx="19">
                  <c:v>40210</c:v>
                </c:pt>
                <c:pt idx="20">
                  <c:v>40238</c:v>
                </c:pt>
                <c:pt idx="21">
                  <c:v>40269</c:v>
                </c:pt>
                <c:pt idx="22">
                  <c:v>40299</c:v>
                </c:pt>
                <c:pt idx="23">
                  <c:v>40330</c:v>
                </c:pt>
                <c:pt idx="24">
                  <c:v>40360</c:v>
                </c:pt>
                <c:pt idx="25">
                  <c:v>40391</c:v>
                </c:pt>
                <c:pt idx="26">
                  <c:v>40422</c:v>
                </c:pt>
                <c:pt idx="27">
                  <c:v>40452</c:v>
                </c:pt>
                <c:pt idx="28">
                  <c:v>40483</c:v>
                </c:pt>
                <c:pt idx="29">
                  <c:v>40513</c:v>
                </c:pt>
                <c:pt idx="30">
                  <c:v>40544</c:v>
                </c:pt>
                <c:pt idx="31">
                  <c:v>40575</c:v>
                </c:pt>
                <c:pt idx="32">
                  <c:v>40603</c:v>
                </c:pt>
                <c:pt idx="33">
                  <c:v>40634</c:v>
                </c:pt>
                <c:pt idx="34">
                  <c:v>40664</c:v>
                </c:pt>
                <c:pt idx="35">
                  <c:v>40695</c:v>
                </c:pt>
                <c:pt idx="36">
                  <c:v>40725</c:v>
                </c:pt>
                <c:pt idx="37">
                  <c:v>40756</c:v>
                </c:pt>
                <c:pt idx="38">
                  <c:v>40787</c:v>
                </c:pt>
                <c:pt idx="39">
                  <c:v>40817</c:v>
                </c:pt>
                <c:pt idx="40">
                  <c:v>40848</c:v>
                </c:pt>
                <c:pt idx="41">
                  <c:v>40878</c:v>
                </c:pt>
                <c:pt idx="42">
                  <c:v>40909</c:v>
                </c:pt>
                <c:pt idx="43">
                  <c:v>40940</c:v>
                </c:pt>
                <c:pt idx="44">
                  <c:v>40969</c:v>
                </c:pt>
                <c:pt idx="45">
                  <c:v>41000</c:v>
                </c:pt>
                <c:pt idx="46">
                  <c:v>41030</c:v>
                </c:pt>
                <c:pt idx="47">
                  <c:v>41061</c:v>
                </c:pt>
                <c:pt idx="48">
                  <c:v>41091</c:v>
                </c:pt>
                <c:pt idx="49">
                  <c:v>41122</c:v>
                </c:pt>
              </c:numCache>
            </c:numRef>
          </c:cat>
          <c:val>
            <c:numRef>
              <c:f>'Rolling Graphs'!$N$25:$BK$25</c:f>
              <c:numCache>
                <c:formatCode>_(* #,##0_);_(* \(#,##0\);_(* "-"??_);_(@_)</c:formatCode>
                <c:ptCount val="50"/>
                <c:pt idx="0">
                  <c:v>163.3595817758</c:v>
                </c:pt>
                <c:pt idx="1">
                  <c:v>157.4306225473</c:v>
                </c:pt>
                <c:pt idx="2">
                  <c:v>167.49129393400003</c:v>
                </c:pt>
                <c:pt idx="3">
                  <c:v>169.62072435390002</c:v>
                </c:pt>
                <c:pt idx="4">
                  <c:v>184.9064957887</c:v>
                </c:pt>
                <c:pt idx="5">
                  <c:v>208.91916579830004</c:v>
                </c:pt>
                <c:pt idx="6">
                  <c:v>246.87368401730001</c:v>
                </c:pt>
                <c:pt idx="7">
                  <c:v>260.12773675170001</c:v>
                </c:pt>
                <c:pt idx="8">
                  <c:v>266.34370647830002</c:v>
                </c:pt>
                <c:pt idx="9">
                  <c:v>272.90916277709999</c:v>
                </c:pt>
                <c:pt idx="10">
                  <c:v>302.99577215210002</c:v>
                </c:pt>
                <c:pt idx="11">
                  <c:v>292.03435296269998</c:v>
                </c:pt>
                <c:pt idx="12">
                  <c:v>290.70176295900001</c:v>
                </c:pt>
                <c:pt idx="13">
                  <c:v>299.89783295900003</c:v>
                </c:pt>
                <c:pt idx="14">
                  <c:v>289.93331116210004</c:v>
                </c:pt>
                <c:pt idx="15">
                  <c:v>308.05693098630002</c:v>
                </c:pt>
                <c:pt idx="16">
                  <c:v>299.4353093066</c:v>
                </c:pt>
                <c:pt idx="17">
                  <c:v>293.77195885750001</c:v>
                </c:pt>
                <c:pt idx="18">
                  <c:v>259.55777071300002</c:v>
                </c:pt>
                <c:pt idx="19">
                  <c:v>250.09978833019997</c:v>
                </c:pt>
                <c:pt idx="20">
                  <c:v>264.6422784083</c:v>
                </c:pt>
                <c:pt idx="21">
                  <c:v>273.69306925789999</c:v>
                </c:pt>
                <c:pt idx="22">
                  <c:v>265.51131984380004</c:v>
                </c:pt>
                <c:pt idx="23">
                  <c:v>285.37897999999996</c:v>
                </c:pt>
                <c:pt idx="24">
                  <c:v>283.28042000000005</c:v>
                </c:pt>
                <c:pt idx="25">
                  <c:v>318.01688999999993</c:v>
                </c:pt>
                <c:pt idx="26">
                  <c:v>353.76923999999997</c:v>
                </c:pt>
                <c:pt idx="27">
                  <c:v>329.22828000000004</c:v>
                </c:pt>
                <c:pt idx="28">
                  <c:v>348.11546999999996</c:v>
                </c:pt>
                <c:pt idx="29">
                  <c:v>362.10287</c:v>
                </c:pt>
                <c:pt idx="30">
                  <c:v>350.44628</c:v>
                </c:pt>
                <c:pt idx="31">
                  <c:v>365.21091999999999</c:v>
                </c:pt>
                <c:pt idx="32">
                  <c:v>358.79428999999993</c:v>
                </c:pt>
                <c:pt idx="33">
                  <c:v>346.79268999999999</c:v>
                </c:pt>
                <c:pt idx="34">
                  <c:v>345.95871999999997</c:v>
                </c:pt>
                <c:pt idx="35">
                  <c:v>324.23523000000006</c:v>
                </c:pt>
                <c:pt idx="36">
                  <c:v>338.68423904296878</c:v>
                </c:pt>
                <c:pt idx="37">
                  <c:v>339.34254962890623</c:v>
                </c:pt>
                <c:pt idx="38">
                  <c:v>351.31990392089847</c:v>
                </c:pt>
                <c:pt idx="39">
                  <c:v>369.07527681152345</c:v>
                </c:pt>
                <c:pt idx="40">
                  <c:v>383.19232699096688</c:v>
                </c:pt>
                <c:pt idx="41">
                  <c:v>449.41290503784188</c:v>
                </c:pt>
                <c:pt idx="42">
                  <c:v>539.01304217590337</c:v>
                </c:pt>
                <c:pt idx="43">
                  <c:v>547.31485123352047</c:v>
                </c:pt>
                <c:pt idx="44">
                  <c:v>616.65098578430172</c:v>
                </c:pt>
                <c:pt idx="45">
                  <c:v>721.22109205383299</c:v>
                </c:pt>
                <c:pt idx="46">
                  <c:v>791.40307172180178</c:v>
                </c:pt>
                <c:pt idx="47">
                  <c:v>884.64907783508306</c:v>
                </c:pt>
                <c:pt idx="48">
                  <c:v>942.6369699249268</c:v>
                </c:pt>
                <c:pt idx="49">
                  <c:v>974.61905879211429</c:v>
                </c:pt>
              </c:numCache>
            </c:numRef>
          </c:val>
          <c:smooth val="0"/>
          <c:extLst>
            <c:ext xmlns:c16="http://schemas.microsoft.com/office/drawing/2014/chart" uri="{C3380CC4-5D6E-409C-BE32-E72D297353CC}">
              <c16:uniqueId val="{00000000-ED5D-42AE-8480-C8FB2DAD602A}"/>
            </c:ext>
          </c:extLst>
        </c:ser>
        <c:dLbls>
          <c:showLegendKey val="0"/>
          <c:showVal val="0"/>
          <c:showCatName val="0"/>
          <c:showSerName val="0"/>
          <c:showPercent val="0"/>
          <c:showBubbleSize val="0"/>
        </c:dLbls>
        <c:marker val="1"/>
        <c:smooth val="0"/>
        <c:axId val="323128320"/>
        <c:axId val="323138304"/>
      </c:lineChart>
      <c:lineChart>
        <c:grouping val="standard"/>
        <c:varyColors val="0"/>
        <c:ser>
          <c:idx val="1"/>
          <c:order val="1"/>
          <c:tx>
            <c:strRef>
              <c:f>'Rolling Graphs'!$N$30:$O$30</c:f>
              <c:strCache>
                <c:ptCount val="2"/>
                <c:pt idx="0">
                  <c:v>OmniGen Tons</c:v>
                </c:pt>
              </c:strCache>
            </c:strRef>
          </c:tx>
          <c:spPr>
            <a:ln w="25400">
              <a:solidFill>
                <a:srgbClr val="FF00FF"/>
              </a:solidFill>
              <a:prstDash val="solid"/>
            </a:ln>
          </c:spPr>
          <c:marker>
            <c:symbol val="none"/>
          </c:marker>
          <c:cat>
            <c:numRef>
              <c:f>'Rolling Graphs'!$N$45:$BI$45</c:f>
              <c:numCache>
                <c:formatCode>_(* #,##0_);_(* \(#,##0\);_(* "-"??_);_(@_)</c:formatCode>
                <c:ptCount val="48"/>
                <c:pt idx="0">
                  <c:v>22</c:v>
                </c:pt>
                <c:pt idx="1">
                  <c:v>19</c:v>
                </c:pt>
                <c:pt idx="2">
                  <c:v>16</c:v>
                </c:pt>
                <c:pt idx="3">
                  <c:v>8</c:v>
                </c:pt>
                <c:pt idx="4">
                  <c:v>4</c:v>
                </c:pt>
                <c:pt idx="5">
                  <c:v>0</c:v>
                </c:pt>
                <c:pt idx="6">
                  <c:v>0</c:v>
                </c:pt>
                <c:pt idx="7">
                  <c:v>0</c:v>
                </c:pt>
                <c:pt idx="8">
                  <c:v>0</c:v>
                </c:pt>
                <c:pt idx="9">
                  <c:v>0</c:v>
                </c:pt>
                <c:pt idx="10">
                  <c:v>0</c:v>
                </c:pt>
                <c:pt idx="11">
                  <c:v>0</c:v>
                </c:pt>
                <c:pt idx="12">
                  <c:v>0</c:v>
                </c:pt>
                <c:pt idx="13">
                  <c:v>0</c:v>
                </c:pt>
                <c:pt idx="14">
                  <c:v>0</c:v>
                </c:pt>
                <c:pt idx="15">
                  <c:v>0</c:v>
                </c:pt>
                <c:pt idx="16">
                  <c:v>0</c:v>
                </c:pt>
                <c:pt idx="17">
                  <c:v>0</c:v>
                </c:pt>
                <c:pt idx="18">
                  <c:v>3</c:v>
                </c:pt>
                <c:pt idx="19">
                  <c:v>3</c:v>
                </c:pt>
                <c:pt idx="20">
                  <c:v>5.2044999999999995</c:v>
                </c:pt>
                <c:pt idx="21">
                  <c:v>27.204499999999999</c:v>
                </c:pt>
                <c:pt idx="22">
                  <c:v>27.204499999999999</c:v>
                </c:pt>
                <c:pt idx="23">
                  <c:v>49.25</c:v>
                </c:pt>
                <c:pt idx="24">
                  <c:v>49.25</c:v>
                </c:pt>
                <c:pt idx="25">
                  <c:v>71.3</c:v>
                </c:pt>
                <c:pt idx="26">
                  <c:v>93.35</c:v>
                </c:pt>
                <c:pt idx="27">
                  <c:v>93.35</c:v>
                </c:pt>
                <c:pt idx="28">
                  <c:v>93.35</c:v>
                </c:pt>
                <c:pt idx="29">
                  <c:v>93.35</c:v>
                </c:pt>
                <c:pt idx="30">
                  <c:v>90.35</c:v>
                </c:pt>
                <c:pt idx="31">
                  <c:v>90.35</c:v>
                </c:pt>
                <c:pt idx="32">
                  <c:v>88.145499999999998</c:v>
                </c:pt>
                <c:pt idx="33">
                  <c:v>66.145499999999998</c:v>
                </c:pt>
                <c:pt idx="34">
                  <c:v>66.145499999999998</c:v>
                </c:pt>
                <c:pt idx="35">
                  <c:v>50.715000000000003</c:v>
                </c:pt>
                <c:pt idx="36">
                  <c:v>50.715000000000003</c:v>
                </c:pt>
                <c:pt idx="37">
                  <c:v>28.664999999999999</c:v>
                </c:pt>
                <c:pt idx="38">
                  <c:v>28.664499999999997</c:v>
                </c:pt>
                <c:pt idx="39">
                  <c:v>28.664499999999997</c:v>
                </c:pt>
                <c:pt idx="40">
                  <c:v>50.714500000000001</c:v>
                </c:pt>
                <c:pt idx="41">
                  <c:v>72.764499999999998</c:v>
                </c:pt>
                <c:pt idx="42">
                  <c:v>94.814499999999995</c:v>
                </c:pt>
                <c:pt idx="43">
                  <c:v>94.814499999999995</c:v>
                </c:pt>
                <c:pt idx="44">
                  <c:v>116.8145</c:v>
                </c:pt>
                <c:pt idx="45">
                  <c:v>160.9145</c:v>
                </c:pt>
                <c:pt idx="46">
                  <c:v>182.96450000000002</c:v>
                </c:pt>
                <c:pt idx="47">
                  <c:v>220.34950000000001</c:v>
                </c:pt>
              </c:numCache>
            </c:numRef>
          </c:cat>
          <c:val>
            <c:numRef>
              <c:f>'Rolling Graphs'!$N$45:$BK$45</c:f>
              <c:numCache>
                <c:formatCode>_(* #,##0_);_(* \(#,##0\);_(* "-"??_);_(@_)</c:formatCode>
                <c:ptCount val="50"/>
                <c:pt idx="0">
                  <c:v>22</c:v>
                </c:pt>
                <c:pt idx="1">
                  <c:v>19</c:v>
                </c:pt>
                <c:pt idx="2">
                  <c:v>16</c:v>
                </c:pt>
                <c:pt idx="3">
                  <c:v>8</c:v>
                </c:pt>
                <c:pt idx="4">
                  <c:v>4</c:v>
                </c:pt>
                <c:pt idx="5">
                  <c:v>0</c:v>
                </c:pt>
                <c:pt idx="6">
                  <c:v>0</c:v>
                </c:pt>
                <c:pt idx="7">
                  <c:v>0</c:v>
                </c:pt>
                <c:pt idx="8">
                  <c:v>0</c:v>
                </c:pt>
                <c:pt idx="9">
                  <c:v>0</c:v>
                </c:pt>
                <c:pt idx="10">
                  <c:v>0</c:v>
                </c:pt>
                <c:pt idx="11">
                  <c:v>0</c:v>
                </c:pt>
                <c:pt idx="12">
                  <c:v>0</c:v>
                </c:pt>
                <c:pt idx="13">
                  <c:v>0</c:v>
                </c:pt>
                <c:pt idx="14">
                  <c:v>0</c:v>
                </c:pt>
                <c:pt idx="15">
                  <c:v>0</c:v>
                </c:pt>
                <c:pt idx="16">
                  <c:v>0</c:v>
                </c:pt>
                <c:pt idx="17">
                  <c:v>0</c:v>
                </c:pt>
                <c:pt idx="18">
                  <c:v>3</c:v>
                </c:pt>
                <c:pt idx="19">
                  <c:v>3</c:v>
                </c:pt>
                <c:pt idx="20">
                  <c:v>5.2044999999999995</c:v>
                </c:pt>
                <c:pt idx="21">
                  <c:v>27.204499999999999</c:v>
                </c:pt>
                <c:pt idx="22">
                  <c:v>27.204499999999999</c:v>
                </c:pt>
                <c:pt idx="23">
                  <c:v>49.25</c:v>
                </c:pt>
                <c:pt idx="24">
                  <c:v>49.25</c:v>
                </c:pt>
                <c:pt idx="25">
                  <c:v>71.3</c:v>
                </c:pt>
                <c:pt idx="26">
                  <c:v>93.35</c:v>
                </c:pt>
                <c:pt idx="27">
                  <c:v>93.35</c:v>
                </c:pt>
                <c:pt idx="28">
                  <c:v>93.35</c:v>
                </c:pt>
                <c:pt idx="29">
                  <c:v>93.35</c:v>
                </c:pt>
                <c:pt idx="30">
                  <c:v>90.35</c:v>
                </c:pt>
                <c:pt idx="31">
                  <c:v>90.35</c:v>
                </c:pt>
                <c:pt idx="32">
                  <c:v>88.145499999999998</c:v>
                </c:pt>
                <c:pt idx="33">
                  <c:v>66.145499999999998</c:v>
                </c:pt>
                <c:pt idx="34">
                  <c:v>66.145499999999998</c:v>
                </c:pt>
                <c:pt idx="35">
                  <c:v>50.715000000000003</c:v>
                </c:pt>
                <c:pt idx="36">
                  <c:v>50.715000000000003</c:v>
                </c:pt>
                <c:pt idx="37">
                  <c:v>28.664999999999999</c:v>
                </c:pt>
                <c:pt idx="38">
                  <c:v>28.664499999999997</c:v>
                </c:pt>
                <c:pt idx="39">
                  <c:v>28.664499999999997</c:v>
                </c:pt>
                <c:pt idx="40">
                  <c:v>50.714500000000001</c:v>
                </c:pt>
                <c:pt idx="41">
                  <c:v>72.764499999999998</c:v>
                </c:pt>
                <c:pt idx="42">
                  <c:v>94.814499999999995</c:v>
                </c:pt>
                <c:pt idx="43">
                  <c:v>94.814499999999995</c:v>
                </c:pt>
                <c:pt idx="44">
                  <c:v>116.8145</c:v>
                </c:pt>
                <c:pt idx="45">
                  <c:v>160.9145</c:v>
                </c:pt>
                <c:pt idx="46">
                  <c:v>182.96450000000002</c:v>
                </c:pt>
                <c:pt idx="47">
                  <c:v>220.34950000000001</c:v>
                </c:pt>
                <c:pt idx="48">
                  <c:v>242.34950000000001</c:v>
                </c:pt>
                <c:pt idx="49">
                  <c:v>264.34950000000003</c:v>
                </c:pt>
              </c:numCache>
            </c:numRef>
          </c:val>
          <c:smooth val="0"/>
          <c:extLst>
            <c:ext xmlns:c16="http://schemas.microsoft.com/office/drawing/2014/chart" uri="{C3380CC4-5D6E-409C-BE32-E72D297353CC}">
              <c16:uniqueId val="{00000001-ED5D-42AE-8480-C8FB2DAD602A}"/>
            </c:ext>
          </c:extLst>
        </c:ser>
        <c:dLbls>
          <c:showLegendKey val="0"/>
          <c:showVal val="0"/>
          <c:showCatName val="0"/>
          <c:showSerName val="0"/>
          <c:showPercent val="0"/>
          <c:showBubbleSize val="0"/>
        </c:dLbls>
        <c:marker val="1"/>
        <c:smooth val="0"/>
        <c:axId val="323140224"/>
        <c:axId val="323142016"/>
      </c:lineChart>
      <c:dateAx>
        <c:axId val="323128320"/>
        <c:scaling>
          <c:orientation val="minMax"/>
        </c:scaling>
        <c:delete val="0"/>
        <c:axPos val="b"/>
        <c:numFmt formatCode="mmm\-yy" sourceLinked="0"/>
        <c:majorTickMark val="none"/>
        <c:minorTickMark val="none"/>
        <c:tickLblPos val="nextTo"/>
        <c:spPr>
          <a:ln w="3175">
            <a:solidFill>
              <a:srgbClr val="000000"/>
            </a:solidFill>
            <a:prstDash val="solid"/>
          </a:ln>
        </c:spPr>
        <c:txPr>
          <a:bodyPr rot="-2520000" vert="horz"/>
          <a:lstStyle/>
          <a:p>
            <a:pPr>
              <a:defRPr sz="800" b="1" i="0" u="none" strike="noStrike" baseline="0">
                <a:solidFill>
                  <a:srgbClr val="000000"/>
                </a:solidFill>
                <a:latin typeface="Arial"/>
                <a:ea typeface="Arial"/>
                <a:cs typeface="Arial"/>
              </a:defRPr>
            </a:pPr>
            <a:endParaRPr lang="en-US"/>
          </a:p>
        </c:txPr>
        <c:crossAx val="323138304"/>
        <c:crosses val="autoZero"/>
        <c:auto val="1"/>
        <c:lblOffset val="100"/>
        <c:baseTimeUnit val="months"/>
        <c:majorUnit val="2"/>
        <c:majorTimeUnit val="months"/>
        <c:minorUnit val="1"/>
        <c:minorTimeUnit val="months"/>
      </c:dateAx>
      <c:valAx>
        <c:axId val="323138304"/>
        <c:scaling>
          <c:orientation val="minMax"/>
          <c:max val="1000"/>
          <c:min val="0"/>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GM ($) in thousands</a:t>
                </a:r>
              </a:p>
            </c:rich>
          </c:tx>
          <c:layout>
            <c:manualLayout>
              <c:xMode val="edge"/>
              <c:yMode val="edge"/>
              <c:x val="6.345259474144679E-3"/>
              <c:y val="0.2615902868256576"/>
            </c:manualLayout>
          </c:layout>
          <c:overlay val="0"/>
          <c:spPr>
            <a:noFill/>
            <a:ln w="25400">
              <a:noFill/>
            </a:ln>
          </c:spPr>
        </c:title>
        <c:numFmt formatCode="_(* #,##0_);_(* \(#,##0\);_(* &quot;-&quot;??_);_(@_)"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23128320"/>
        <c:crosses val="autoZero"/>
        <c:crossBetween val="between"/>
      </c:valAx>
      <c:catAx>
        <c:axId val="323140224"/>
        <c:scaling>
          <c:orientation val="minMax"/>
        </c:scaling>
        <c:delete val="1"/>
        <c:axPos val="b"/>
        <c:numFmt formatCode="_(* #,##0_);_(* \(#,##0\);_(* &quot;-&quot;??_);_(@_)" sourceLinked="1"/>
        <c:majorTickMark val="out"/>
        <c:minorTickMark val="none"/>
        <c:tickLblPos val="nextTo"/>
        <c:crossAx val="323142016"/>
        <c:crosses val="autoZero"/>
        <c:auto val="1"/>
        <c:lblAlgn val="ctr"/>
        <c:lblOffset val="100"/>
        <c:noMultiLvlLbl val="0"/>
      </c:catAx>
      <c:valAx>
        <c:axId val="323142016"/>
        <c:scaling>
          <c:orientation val="minMax"/>
          <c:max val="220"/>
          <c:min val="0"/>
        </c:scaling>
        <c:delete val="0"/>
        <c:axPos val="r"/>
        <c:title>
          <c:tx>
            <c:rich>
              <a:bodyPr/>
              <a:lstStyle/>
              <a:p>
                <a:pPr>
                  <a:defRPr sz="800" b="1" i="0" u="none" strike="noStrike" baseline="0">
                    <a:solidFill>
                      <a:srgbClr val="000000"/>
                    </a:solidFill>
                    <a:latin typeface="Arial"/>
                    <a:ea typeface="Arial"/>
                    <a:cs typeface="Arial"/>
                  </a:defRPr>
                </a:pPr>
                <a:r>
                  <a:rPr lang="en-US"/>
                  <a:t>OmniGen Tons</a:t>
                </a:r>
              </a:p>
            </c:rich>
          </c:tx>
          <c:layout>
            <c:manualLayout>
              <c:xMode val="edge"/>
              <c:yMode val="edge"/>
              <c:x val="0.96827409731678271"/>
              <c:y val="0.30215827338129497"/>
            </c:manualLayout>
          </c:layout>
          <c:overlay val="0"/>
          <c:spPr>
            <a:noFill/>
            <a:ln w="25400">
              <a:noFill/>
            </a:ln>
          </c:spPr>
        </c:title>
        <c:numFmt formatCode="_(* #,##0_);_(* \(#,##0\);_(* &quot;-&quot;??_);_(@_)"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23140224"/>
        <c:crosses val="max"/>
        <c:crossBetween val="between"/>
      </c:valAx>
      <c:spPr>
        <a:solidFill>
          <a:srgbClr val="C0C0C0"/>
        </a:solidFill>
        <a:ln w="12700">
          <a:solidFill>
            <a:srgbClr val="808080"/>
          </a:solidFill>
          <a:prstDash val="solid"/>
        </a:ln>
      </c:spPr>
    </c:plotArea>
    <c:legend>
      <c:legendPos val="r"/>
      <c:layout>
        <c:manualLayout>
          <c:xMode val="edge"/>
          <c:yMode val="edge"/>
          <c:x val="0.34771574605805849"/>
          <c:y val="0.89568345323741005"/>
          <c:w val="0.31598984337484132"/>
          <c:h val="7.9136690647481966E-2"/>
        </c:manualLayout>
      </c:layout>
      <c:overlay val="0"/>
      <c:spPr>
        <a:solidFill>
          <a:srgbClr val="FFFFFF"/>
        </a:solidFill>
        <a:ln w="3175">
          <a:solidFill>
            <a:srgbClr val="000000"/>
          </a:solidFill>
          <a:prstDash val="solid"/>
        </a:ln>
      </c:spPr>
      <c:txPr>
        <a:bodyPr/>
        <a:lstStyle/>
        <a:p>
          <a:pPr>
            <a:defRPr sz="73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Western Corn B elt
Rolling 12 Months
FY09-FY12</a:t>
            </a:r>
          </a:p>
        </c:rich>
      </c:tx>
      <c:layout>
        <c:manualLayout>
          <c:xMode val="edge"/>
          <c:yMode val="edge"/>
          <c:x val="0.43800695249130939"/>
          <c:y val="1.8656716417910446E-2"/>
        </c:manualLayout>
      </c:layout>
      <c:overlay val="0"/>
      <c:spPr>
        <a:noFill/>
        <a:ln w="25400">
          <a:noFill/>
        </a:ln>
      </c:spPr>
    </c:title>
    <c:autoTitleDeleted val="0"/>
    <c:plotArea>
      <c:layout>
        <c:manualLayout>
          <c:layoutTarget val="inner"/>
          <c:xMode val="edge"/>
          <c:yMode val="edge"/>
          <c:x val="8.2271147161066052E-2"/>
          <c:y val="0.18656750409482875"/>
          <c:w val="0.83314020857473925"/>
          <c:h val="0.49253821081034793"/>
        </c:manualLayout>
      </c:layout>
      <c:lineChart>
        <c:grouping val="standard"/>
        <c:varyColors val="0"/>
        <c:ser>
          <c:idx val="0"/>
          <c:order val="0"/>
          <c:tx>
            <c:strRef>
              <c:f>'Rolling Graphs'!$N$2:$O$2</c:f>
              <c:strCache>
                <c:ptCount val="2"/>
                <c:pt idx="0">
                  <c:v>SP Gross Margin</c:v>
                </c:pt>
              </c:strCache>
            </c:strRef>
          </c:tx>
          <c:spPr>
            <a:ln w="25400">
              <a:solidFill>
                <a:srgbClr val="000080"/>
              </a:solidFill>
              <a:prstDash val="solid"/>
            </a:ln>
          </c:spPr>
          <c:marker>
            <c:symbol val="none"/>
          </c:marker>
          <c:cat>
            <c:numRef>
              <c:f>'Rolling Graphs'!$N$4:$BK$4</c:f>
              <c:numCache>
                <c:formatCode>mmm\-yy</c:formatCode>
                <c:ptCount val="50"/>
                <c:pt idx="0">
                  <c:v>39630</c:v>
                </c:pt>
                <c:pt idx="1">
                  <c:v>39661</c:v>
                </c:pt>
                <c:pt idx="2">
                  <c:v>39692</c:v>
                </c:pt>
                <c:pt idx="3">
                  <c:v>39722</c:v>
                </c:pt>
                <c:pt idx="4">
                  <c:v>39753</c:v>
                </c:pt>
                <c:pt idx="5">
                  <c:v>39783</c:v>
                </c:pt>
                <c:pt idx="6">
                  <c:v>39814</c:v>
                </c:pt>
                <c:pt idx="7">
                  <c:v>39845</c:v>
                </c:pt>
                <c:pt idx="8">
                  <c:v>39873</c:v>
                </c:pt>
                <c:pt idx="9">
                  <c:v>39904</c:v>
                </c:pt>
                <c:pt idx="10">
                  <c:v>39934</c:v>
                </c:pt>
                <c:pt idx="11">
                  <c:v>39965</c:v>
                </c:pt>
                <c:pt idx="12">
                  <c:v>39995</c:v>
                </c:pt>
                <c:pt idx="13">
                  <c:v>40026</c:v>
                </c:pt>
                <c:pt idx="14">
                  <c:v>40057</c:v>
                </c:pt>
                <c:pt idx="15">
                  <c:v>40087</c:v>
                </c:pt>
                <c:pt idx="16">
                  <c:v>40118</c:v>
                </c:pt>
                <c:pt idx="17">
                  <c:v>40148</c:v>
                </c:pt>
                <c:pt idx="18">
                  <c:v>40179</c:v>
                </c:pt>
                <c:pt idx="19">
                  <c:v>40210</c:v>
                </c:pt>
                <c:pt idx="20">
                  <c:v>40238</c:v>
                </c:pt>
                <c:pt idx="21">
                  <c:v>40269</c:v>
                </c:pt>
                <c:pt idx="22">
                  <c:v>40299</c:v>
                </c:pt>
                <c:pt idx="23">
                  <c:v>40330</c:v>
                </c:pt>
                <c:pt idx="24">
                  <c:v>40360</c:v>
                </c:pt>
                <c:pt idx="25">
                  <c:v>40391</c:v>
                </c:pt>
                <c:pt idx="26">
                  <c:v>40422</c:v>
                </c:pt>
                <c:pt idx="27">
                  <c:v>40452</c:v>
                </c:pt>
                <c:pt idx="28">
                  <c:v>40483</c:v>
                </c:pt>
                <c:pt idx="29">
                  <c:v>40513</c:v>
                </c:pt>
                <c:pt idx="30">
                  <c:v>40544</c:v>
                </c:pt>
                <c:pt idx="31">
                  <c:v>40575</c:v>
                </c:pt>
                <c:pt idx="32">
                  <c:v>40603</c:v>
                </c:pt>
                <c:pt idx="33">
                  <c:v>40634</c:v>
                </c:pt>
                <c:pt idx="34">
                  <c:v>40664</c:v>
                </c:pt>
                <c:pt idx="35">
                  <c:v>40695</c:v>
                </c:pt>
                <c:pt idx="36">
                  <c:v>40725</c:v>
                </c:pt>
                <c:pt idx="37">
                  <c:v>40756</c:v>
                </c:pt>
                <c:pt idx="38">
                  <c:v>40787</c:v>
                </c:pt>
                <c:pt idx="39">
                  <c:v>40817</c:v>
                </c:pt>
                <c:pt idx="40">
                  <c:v>40848</c:v>
                </c:pt>
                <c:pt idx="41">
                  <c:v>40878</c:v>
                </c:pt>
                <c:pt idx="42">
                  <c:v>40909</c:v>
                </c:pt>
                <c:pt idx="43">
                  <c:v>40940</c:v>
                </c:pt>
                <c:pt idx="44">
                  <c:v>40969</c:v>
                </c:pt>
                <c:pt idx="45">
                  <c:v>41000</c:v>
                </c:pt>
                <c:pt idx="46">
                  <c:v>41030</c:v>
                </c:pt>
                <c:pt idx="47">
                  <c:v>41061</c:v>
                </c:pt>
                <c:pt idx="48">
                  <c:v>41091</c:v>
                </c:pt>
                <c:pt idx="49">
                  <c:v>41122</c:v>
                </c:pt>
              </c:numCache>
            </c:numRef>
          </c:cat>
          <c:val>
            <c:numRef>
              <c:f>'Rolling Graphs'!$N$21:$BK$21</c:f>
              <c:numCache>
                <c:formatCode>_(* #,##0_);_(* \(#,##0\);_(* "-"??_);_(@_)</c:formatCode>
                <c:ptCount val="50"/>
                <c:pt idx="0">
                  <c:v>4959.9888400190994</c:v>
                </c:pt>
                <c:pt idx="1">
                  <c:v>5115.6771339672996</c:v>
                </c:pt>
                <c:pt idx="2">
                  <c:v>5277.8625264615002</c:v>
                </c:pt>
                <c:pt idx="3">
                  <c:v>5360.8412813633995</c:v>
                </c:pt>
                <c:pt idx="4">
                  <c:v>5380.2801920232005</c:v>
                </c:pt>
                <c:pt idx="5">
                  <c:v>5637.4331659077998</c:v>
                </c:pt>
                <c:pt idx="6">
                  <c:v>5563.9200863999995</c:v>
                </c:pt>
                <c:pt idx="7">
                  <c:v>5668.7540641993992</c:v>
                </c:pt>
                <c:pt idx="8">
                  <c:v>5481.8278500956994</c:v>
                </c:pt>
                <c:pt idx="9">
                  <c:v>5472.6097435626989</c:v>
                </c:pt>
                <c:pt idx="10">
                  <c:v>5335.3503349399998</c:v>
                </c:pt>
                <c:pt idx="11">
                  <c:v>5330.8442925893005</c:v>
                </c:pt>
                <c:pt idx="12">
                  <c:v>5078.2119238655005</c:v>
                </c:pt>
                <c:pt idx="13">
                  <c:v>5015.4526474262011</c:v>
                </c:pt>
                <c:pt idx="14">
                  <c:v>4896.6337607452997</c:v>
                </c:pt>
                <c:pt idx="15">
                  <c:v>4787.5101391978997</c:v>
                </c:pt>
                <c:pt idx="16">
                  <c:v>4788.9145586799996</c:v>
                </c:pt>
                <c:pt idx="17">
                  <c:v>4599.3334127998996</c:v>
                </c:pt>
                <c:pt idx="18">
                  <c:v>4840.0292503887995</c:v>
                </c:pt>
                <c:pt idx="19">
                  <c:v>4976.8489411270002</c:v>
                </c:pt>
                <c:pt idx="20">
                  <c:v>5435.0239010289997</c:v>
                </c:pt>
                <c:pt idx="21">
                  <c:v>5733.9116178269005</c:v>
                </c:pt>
                <c:pt idx="22">
                  <c:v>6154.4829313947002</c:v>
                </c:pt>
                <c:pt idx="23">
                  <c:v>6347.1343399999996</c:v>
                </c:pt>
                <c:pt idx="24">
                  <c:v>6711.0025400000004</c:v>
                </c:pt>
                <c:pt idx="25">
                  <c:v>7094.4370199999994</c:v>
                </c:pt>
                <c:pt idx="26">
                  <c:v>7201.4382100000003</c:v>
                </c:pt>
                <c:pt idx="27">
                  <c:v>7368.2886800000006</c:v>
                </c:pt>
                <c:pt idx="28">
                  <c:v>7457.6391900000008</c:v>
                </c:pt>
                <c:pt idx="29">
                  <c:v>7505.6446399999995</c:v>
                </c:pt>
                <c:pt idx="30">
                  <c:v>7416.1756599999999</c:v>
                </c:pt>
                <c:pt idx="31">
                  <c:v>7368.4300899999998</c:v>
                </c:pt>
                <c:pt idx="32">
                  <c:v>7138.5161699999999</c:v>
                </c:pt>
                <c:pt idx="33">
                  <c:v>7039.6441499999992</c:v>
                </c:pt>
                <c:pt idx="34">
                  <c:v>6837.1769500000009</c:v>
                </c:pt>
                <c:pt idx="35">
                  <c:v>6944.11067</c:v>
                </c:pt>
                <c:pt idx="36">
                  <c:v>6525.6869701748865</c:v>
                </c:pt>
                <c:pt idx="37">
                  <c:v>6215.5186783926601</c:v>
                </c:pt>
                <c:pt idx="38">
                  <c:v>6199.5011302119647</c:v>
                </c:pt>
                <c:pt idx="39">
                  <c:v>6200.8731985417362</c:v>
                </c:pt>
                <c:pt idx="40">
                  <c:v>6221.1258511843298</c:v>
                </c:pt>
                <c:pt idx="41">
                  <c:v>6265.948539442692</c:v>
                </c:pt>
                <c:pt idx="42">
                  <c:v>6295.7161342902564</c:v>
                </c:pt>
                <c:pt idx="43">
                  <c:v>6358.1800931285661</c:v>
                </c:pt>
                <c:pt idx="44">
                  <c:v>6506.0377891822427</c:v>
                </c:pt>
                <c:pt idx="45">
                  <c:v>6410.8126753577799</c:v>
                </c:pt>
                <c:pt idx="46">
                  <c:v>6400.743832740287</c:v>
                </c:pt>
                <c:pt idx="47">
                  <c:v>6312.9949597015384</c:v>
                </c:pt>
                <c:pt idx="48">
                  <c:v>6531.4749199290272</c:v>
                </c:pt>
                <c:pt idx="49">
                  <c:v>6642.7182531695362</c:v>
                </c:pt>
              </c:numCache>
            </c:numRef>
          </c:val>
          <c:smooth val="0"/>
          <c:extLst>
            <c:ext xmlns:c16="http://schemas.microsoft.com/office/drawing/2014/chart" uri="{C3380CC4-5D6E-409C-BE32-E72D297353CC}">
              <c16:uniqueId val="{00000000-8253-4407-8B57-66EA3FEB4459}"/>
            </c:ext>
          </c:extLst>
        </c:ser>
        <c:dLbls>
          <c:showLegendKey val="0"/>
          <c:showVal val="0"/>
          <c:showCatName val="0"/>
          <c:showSerName val="0"/>
          <c:showPercent val="0"/>
          <c:showBubbleSize val="0"/>
        </c:dLbls>
        <c:marker val="1"/>
        <c:smooth val="0"/>
        <c:axId val="323181184"/>
        <c:axId val="323182976"/>
      </c:lineChart>
      <c:lineChart>
        <c:grouping val="standard"/>
        <c:varyColors val="0"/>
        <c:ser>
          <c:idx val="1"/>
          <c:order val="1"/>
          <c:tx>
            <c:strRef>
              <c:f>'Rolling Graphs'!$N$30:$O$30</c:f>
              <c:strCache>
                <c:ptCount val="2"/>
                <c:pt idx="0">
                  <c:v>OmniGen Tons</c:v>
                </c:pt>
              </c:strCache>
            </c:strRef>
          </c:tx>
          <c:spPr>
            <a:ln w="25400">
              <a:solidFill>
                <a:srgbClr val="FF00FF"/>
              </a:solidFill>
              <a:prstDash val="solid"/>
            </a:ln>
          </c:spPr>
          <c:marker>
            <c:symbol val="none"/>
          </c:marker>
          <c:cat>
            <c:numRef>
              <c:f>'Rolling Graphs'!$Z$44:$BK$44</c:f>
              <c:numCache>
                <c:formatCode>_(* #,##0_);_(* \(#,##0\);_(* "-"??_);_(@_)</c:formatCode>
                <c:ptCount val="38"/>
                <c:pt idx="0">
                  <c:v>2544.1999999999998</c:v>
                </c:pt>
                <c:pt idx="1">
                  <c:v>2552.2000000000003</c:v>
                </c:pt>
                <c:pt idx="2">
                  <c:v>2531.9500000000003</c:v>
                </c:pt>
                <c:pt idx="3">
                  <c:v>2486.5249999999996</c:v>
                </c:pt>
                <c:pt idx="4">
                  <c:v>2462.4274999999998</c:v>
                </c:pt>
                <c:pt idx="5">
                  <c:v>2461.5730000000003</c:v>
                </c:pt>
                <c:pt idx="6">
                  <c:v>2499.5414999999998</c:v>
                </c:pt>
                <c:pt idx="7">
                  <c:v>2492.7404999999999</c:v>
                </c:pt>
                <c:pt idx="8">
                  <c:v>2546.5695000000001</c:v>
                </c:pt>
                <c:pt idx="9">
                  <c:v>2638.8245000000002</c:v>
                </c:pt>
                <c:pt idx="10">
                  <c:v>2688.9075000000003</c:v>
                </c:pt>
                <c:pt idx="11">
                  <c:v>2762.8100000000004</c:v>
                </c:pt>
                <c:pt idx="12">
                  <c:v>2784.8800000000006</c:v>
                </c:pt>
                <c:pt idx="13">
                  <c:v>2895.9</c:v>
                </c:pt>
                <c:pt idx="14">
                  <c:v>2917.5999999999995</c:v>
                </c:pt>
                <c:pt idx="15">
                  <c:v>2961.1399999999994</c:v>
                </c:pt>
                <c:pt idx="16">
                  <c:v>3013.4809999999993</c:v>
                </c:pt>
                <c:pt idx="17">
                  <c:v>3060.0754999999999</c:v>
                </c:pt>
                <c:pt idx="18">
                  <c:v>3093.6469999999999</c:v>
                </c:pt>
                <c:pt idx="19">
                  <c:v>3069.1380000000004</c:v>
                </c:pt>
                <c:pt idx="20">
                  <c:v>3035.5690000000004</c:v>
                </c:pt>
                <c:pt idx="21">
                  <c:v>3069.7390000000005</c:v>
                </c:pt>
                <c:pt idx="22">
                  <c:v>3077.7560000000003</c:v>
                </c:pt>
                <c:pt idx="23">
                  <c:v>3126.8535000000002</c:v>
                </c:pt>
                <c:pt idx="24">
                  <c:v>3143.7650000000003</c:v>
                </c:pt>
                <c:pt idx="25">
                  <c:v>3096.7804999999998</c:v>
                </c:pt>
                <c:pt idx="26">
                  <c:v>3100.8764999999999</c:v>
                </c:pt>
                <c:pt idx="27">
                  <c:v>3190.1390000000001</c:v>
                </c:pt>
                <c:pt idx="28">
                  <c:v>3247.8844999999997</c:v>
                </c:pt>
                <c:pt idx="29">
                  <c:v>3199.5209999999997</c:v>
                </c:pt>
                <c:pt idx="30">
                  <c:v>3254.5249999999996</c:v>
                </c:pt>
                <c:pt idx="31">
                  <c:v>3355.0474999999997</c:v>
                </c:pt>
                <c:pt idx="32">
                  <c:v>3419.2874999999999</c:v>
                </c:pt>
                <c:pt idx="33">
                  <c:v>3435.3564999999999</c:v>
                </c:pt>
                <c:pt idx="34">
                  <c:v>3472.4565000000002</c:v>
                </c:pt>
                <c:pt idx="35">
                  <c:v>3477.4565000000002</c:v>
                </c:pt>
                <c:pt idx="36">
                  <c:v>3470.875</c:v>
                </c:pt>
                <c:pt idx="37">
                  <c:v>3536.5895</c:v>
                </c:pt>
              </c:numCache>
            </c:numRef>
          </c:cat>
          <c:val>
            <c:numRef>
              <c:f>'Rolling Graphs'!$N$48:$BK$48</c:f>
              <c:numCache>
                <c:formatCode>_(* #,##0_);_(* \(#,##0\);_(* "-"??_);_(@_)</c:formatCode>
                <c:ptCount val="50"/>
                <c:pt idx="0">
                  <c:v>5147.3899999999994</c:v>
                </c:pt>
                <c:pt idx="1">
                  <c:v>5330.9649999999992</c:v>
                </c:pt>
                <c:pt idx="2">
                  <c:v>5353.74</c:v>
                </c:pt>
                <c:pt idx="3">
                  <c:v>5442.3899999999994</c:v>
                </c:pt>
                <c:pt idx="4">
                  <c:v>5403.6399999999994</c:v>
                </c:pt>
                <c:pt idx="5">
                  <c:v>5607.49</c:v>
                </c:pt>
                <c:pt idx="6">
                  <c:v>5470.665</c:v>
                </c:pt>
                <c:pt idx="7">
                  <c:v>5519.5150000000003</c:v>
                </c:pt>
                <c:pt idx="8">
                  <c:v>5238.4650000000001</c:v>
                </c:pt>
                <c:pt idx="9">
                  <c:v>5167.0249999999996</c:v>
                </c:pt>
                <c:pt idx="10">
                  <c:v>4955.75</c:v>
                </c:pt>
                <c:pt idx="11">
                  <c:v>4897.0999999999995</c:v>
                </c:pt>
                <c:pt idx="12">
                  <c:v>4642.1750000000002</c:v>
                </c:pt>
                <c:pt idx="13">
                  <c:v>4566.4250000000002</c:v>
                </c:pt>
                <c:pt idx="14">
                  <c:v>4531.4249999999993</c:v>
                </c:pt>
                <c:pt idx="15">
                  <c:v>4376.7</c:v>
                </c:pt>
                <c:pt idx="16">
                  <c:v>4343.7249999999995</c:v>
                </c:pt>
                <c:pt idx="17">
                  <c:v>4216.0749999999998</c:v>
                </c:pt>
                <c:pt idx="18">
                  <c:v>4504.5999999999995</c:v>
                </c:pt>
                <c:pt idx="19">
                  <c:v>4679.1494999999995</c:v>
                </c:pt>
                <c:pt idx="20">
                  <c:v>5281.014000000001</c:v>
                </c:pt>
                <c:pt idx="21">
                  <c:v>5557.4835000000012</c:v>
                </c:pt>
                <c:pt idx="22">
                  <c:v>5895.0249999999996</c:v>
                </c:pt>
                <c:pt idx="23">
                  <c:v>6005.1424999999999</c:v>
                </c:pt>
                <c:pt idx="24">
                  <c:v>6297.4625000000005</c:v>
                </c:pt>
                <c:pt idx="25">
                  <c:v>6774.4974999999995</c:v>
                </c:pt>
                <c:pt idx="26">
                  <c:v>6761.8125</c:v>
                </c:pt>
                <c:pt idx="27">
                  <c:v>6954.7275000000009</c:v>
                </c:pt>
                <c:pt idx="28">
                  <c:v>7007.4979999999996</c:v>
                </c:pt>
                <c:pt idx="29">
                  <c:v>6992.9879999999985</c:v>
                </c:pt>
                <c:pt idx="30">
                  <c:v>6774.8429999999998</c:v>
                </c:pt>
                <c:pt idx="31">
                  <c:v>6716.0285000000003</c:v>
                </c:pt>
                <c:pt idx="32">
                  <c:v>6385.174</c:v>
                </c:pt>
                <c:pt idx="33">
                  <c:v>6270.8295000000007</c:v>
                </c:pt>
                <c:pt idx="34">
                  <c:v>6143.6380000000008</c:v>
                </c:pt>
                <c:pt idx="35">
                  <c:v>6389.5850000000019</c:v>
                </c:pt>
                <c:pt idx="36">
                  <c:v>6006.8750000000027</c:v>
                </c:pt>
                <c:pt idx="37">
                  <c:v>5584.7315000000017</c:v>
                </c:pt>
                <c:pt idx="38">
                  <c:v>5716.8770000000013</c:v>
                </c:pt>
                <c:pt idx="39">
                  <c:v>5679.7770000000028</c:v>
                </c:pt>
                <c:pt idx="40">
                  <c:v>5728.9315000000024</c:v>
                </c:pt>
                <c:pt idx="41">
                  <c:v>5769.9035000000022</c:v>
                </c:pt>
                <c:pt idx="42">
                  <c:v>5882.1875000000027</c:v>
                </c:pt>
                <c:pt idx="43">
                  <c:v>5914.3300000000054</c:v>
                </c:pt>
                <c:pt idx="44">
                  <c:v>6027.1200000000053</c:v>
                </c:pt>
                <c:pt idx="45">
                  <c:v>5955.3075000000053</c:v>
                </c:pt>
                <c:pt idx="46">
                  <c:v>5923.4520000000057</c:v>
                </c:pt>
                <c:pt idx="47">
                  <c:v>5828.5125000000044</c:v>
                </c:pt>
                <c:pt idx="48">
                  <c:v>6022.0525000000034</c:v>
                </c:pt>
                <c:pt idx="49">
                  <c:v>6088.336000000003</c:v>
                </c:pt>
              </c:numCache>
            </c:numRef>
          </c:val>
          <c:smooth val="0"/>
          <c:extLst>
            <c:ext xmlns:c16="http://schemas.microsoft.com/office/drawing/2014/chart" uri="{C3380CC4-5D6E-409C-BE32-E72D297353CC}">
              <c16:uniqueId val="{00000001-8253-4407-8B57-66EA3FEB4459}"/>
            </c:ext>
          </c:extLst>
        </c:ser>
        <c:dLbls>
          <c:showLegendKey val="0"/>
          <c:showVal val="0"/>
          <c:showCatName val="0"/>
          <c:showSerName val="0"/>
          <c:showPercent val="0"/>
          <c:showBubbleSize val="0"/>
        </c:dLbls>
        <c:marker val="1"/>
        <c:smooth val="0"/>
        <c:axId val="323184896"/>
        <c:axId val="323203072"/>
      </c:lineChart>
      <c:dateAx>
        <c:axId val="323181184"/>
        <c:scaling>
          <c:orientation val="minMax"/>
        </c:scaling>
        <c:delete val="0"/>
        <c:axPos val="b"/>
        <c:numFmt formatCode="mmm\-yy" sourceLinked="0"/>
        <c:majorTickMark val="none"/>
        <c:minorTickMark val="none"/>
        <c:tickLblPos val="nextTo"/>
        <c:spPr>
          <a:ln w="3175">
            <a:solidFill>
              <a:srgbClr val="000000"/>
            </a:solidFill>
            <a:prstDash val="solid"/>
          </a:ln>
        </c:spPr>
        <c:txPr>
          <a:bodyPr rot="-2700000" vert="horz"/>
          <a:lstStyle/>
          <a:p>
            <a:pPr>
              <a:defRPr sz="800" b="1" i="0" u="none" strike="noStrike" baseline="0">
                <a:solidFill>
                  <a:srgbClr val="000000"/>
                </a:solidFill>
                <a:latin typeface="Arial"/>
                <a:ea typeface="Arial"/>
                <a:cs typeface="Arial"/>
              </a:defRPr>
            </a:pPr>
            <a:endParaRPr lang="en-US"/>
          </a:p>
        </c:txPr>
        <c:crossAx val="323182976"/>
        <c:crosses val="autoZero"/>
        <c:auto val="1"/>
        <c:lblOffset val="100"/>
        <c:baseTimeUnit val="months"/>
        <c:majorUnit val="2"/>
        <c:majorTimeUnit val="months"/>
        <c:minorUnit val="1"/>
        <c:minorTimeUnit val="months"/>
      </c:dateAx>
      <c:valAx>
        <c:axId val="323182976"/>
        <c:scaling>
          <c:orientation val="minMax"/>
          <c:min val="1000"/>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GM ($) in thousands</a:t>
                </a:r>
              </a:p>
            </c:rich>
          </c:tx>
          <c:layout>
            <c:manualLayout>
              <c:xMode val="edge"/>
              <c:yMode val="edge"/>
              <c:x val="5.7937427578215531E-3"/>
              <c:y val="0.22014964547342028"/>
            </c:manualLayout>
          </c:layout>
          <c:overlay val="0"/>
          <c:spPr>
            <a:noFill/>
            <a:ln w="25400">
              <a:noFill/>
            </a:ln>
          </c:spPr>
        </c:title>
        <c:numFmt formatCode="_(* #,##0_);_(* \(#,##0\);_(* &quot;-&quot;??_);_(@_)"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23181184"/>
        <c:crosses val="autoZero"/>
        <c:crossBetween val="between"/>
      </c:valAx>
      <c:catAx>
        <c:axId val="323184896"/>
        <c:scaling>
          <c:orientation val="minMax"/>
        </c:scaling>
        <c:delete val="1"/>
        <c:axPos val="b"/>
        <c:numFmt formatCode="_(* #,##0_);_(* \(#,##0\);_(* &quot;-&quot;??_);_(@_)" sourceLinked="1"/>
        <c:majorTickMark val="out"/>
        <c:minorTickMark val="none"/>
        <c:tickLblPos val="nextTo"/>
        <c:crossAx val="323203072"/>
        <c:crosses val="autoZero"/>
        <c:auto val="1"/>
        <c:lblAlgn val="ctr"/>
        <c:lblOffset val="100"/>
        <c:noMultiLvlLbl val="0"/>
      </c:catAx>
      <c:valAx>
        <c:axId val="323203072"/>
        <c:scaling>
          <c:orientation val="minMax"/>
          <c:min val="1000"/>
        </c:scaling>
        <c:delete val="0"/>
        <c:axPos val="r"/>
        <c:title>
          <c:tx>
            <c:rich>
              <a:bodyPr/>
              <a:lstStyle/>
              <a:p>
                <a:pPr>
                  <a:defRPr sz="800" b="1" i="0" u="none" strike="noStrike" baseline="0">
                    <a:solidFill>
                      <a:srgbClr val="000000"/>
                    </a:solidFill>
                    <a:latin typeface="Arial"/>
                    <a:ea typeface="Arial"/>
                    <a:cs typeface="Arial"/>
                  </a:defRPr>
                </a:pPr>
                <a:r>
                  <a:rPr lang="en-US"/>
                  <a:t>OmniGen Tons</a:t>
                </a:r>
              </a:p>
            </c:rich>
          </c:tx>
          <c:layout>
            <c:manualLayout>
              <c:xMode val="edge"/>
              <c:yMode val="edge"/>
              <c:x val="0.96755504055619934"/>
              <c:y val="0.27238845144356955"/>
            </c:manualLayout>
          </c:layout>
          <c:overlay val="0"/>
          <c:spPr>
            <a:noFill/>
            <a:ln w="25400">
              <a:noFill/>
            </a:ln>
          </c:spPr>
        </c:title>
        <c:numFmt formatCode="_(* #,##0_);_(* \(#,##0\);_(* &quot;-&quot;??_);_(@_)"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23184896"/>
        <c:crosses val="max"/>
        <c:crossBetween val="between"/>
      </c:valAx>
      <c:spPr>
        <a:solidFill>
          <a:srgbClr val="C0C0C0"/>
        </a:solidFill>
        <a:ln w="12700">
          <a:solidFill>
            <a:srgbClr val="808080"/>
          </a:solidFill>
          <a:prstDash val="solid"/>
        </a:ln>
      </c:spPr>
    </c:plotArea>
    <c:legend>
      <c:legendPos val="r"/>
      <c:layout>
        <c:manualLayout>
          <c:xMode val="edge"/>
          <c:yMode val="edge"/>
          <c:x val="0.35457705677867901"/>
          <c:y val="0.88806126846084532"/>
          <c:w val="0.2885283893395133"/>
          <c:h val="8.2089552238805985E-2"/>
        </c:manualLayout>
      </c:layout>
      <c:overlay val="0"/>
      <c:spPr>
        <a:solidFill>
          <a:srgbClr val="FFFFFF"/>
        </a:solidFill>
        <a:ln w="3175">
          <a:solidFill>
            <a:srgbClr val="000000"/>
          </a:solidFill>
          <a:prstDash val="solid"/>
        </a:ln>
      </c:spPr>
      <c:txPr>
        <a:bodyPr/>
        <a:lstStyle/>
        <a:p>
          <a:pPr>
            <a:defRPr sz="73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Yeast Culture Tons By Region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'Yeast Culture'!$B$75</c:f>
              <c:strCache>
                <c:ptCount val="1"/>
                <c:pt idx="0">
                  <c:v>FY20</c:v>
                </c:pt>
              </c:strCache>
            </c:strRef>
          </c:tx>
          <c:spPr>
            <a:solidFill>
              <a:schemeClr val="accent1"/>
            </a:solidFill>
            <a:ln>
              <a:noFill/>
            </a:ln>
            <a:effectLst/>
          </c:spPr>
          <c:invertIfNegative val="0"/>
          <c:cat>
            <c:strRef>
              <c:f>'Yeast Culture'!$C$74:$N$74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'Yeast Culture'!$C$75:$N$75</c:f>
              <c:numCache>
                <c:formatCode>_(* #,##0_);_(* \(#,##0\);_(* "-"??_);_(@_)</c:formatCode>
                <c:ptCount val="12"/>
              </c:numCache>
            </c:numRef>
          </c:val>
          <c:extLst>
            <c:ext xmlns:c16="http://schemas.microsoft.com/office/drawing/2014/chart" uri="{C3380CC4-5D6E-409C-BE32-E72D297353CC}">
              <c16:uniqueId val="{00000000-5EFF-4A6B-8636-2940BE2591FF}"/>
            </c:ext>
          </c:extLst>
        </c:ser>
        <c:ser>
          <c:idx val="1"/>
          <c:order val="1"/>
          <c:tx>
            <c:strRef>
              <c:f>'Yeast Culture'!$B$76</c:f>
              <c:strCache>
                <c:ptCount val="1"/>
                <c:pt idx="0">
                  <c:v>Central</c:v>
                </c:pt>
              </c:strCache>
            </c:strRef>
          </c:tx>
          <c:spPr>
            <a:solidFill>
              <a:schemeClr val="accent2"/>
            </a:solidFill>
            <a:ln>
              <a:noFill/>
            </a:ln>
            <a:effectLst/>
          </c:spPr>
          <c:invertIfNegative val="0"/>
          <c:cat>
            <c:strRef>
              <c:f>'Yeast Culture'!$C$74:$N$74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'Yeast Culture'!$C$76:$N$76</c:f>
              <c:numCache>
                <c:formatCode>_(* #,##0_);_(* \(#,##0\);_(* "-"??_);_(@_)</c:formatCode>
                <c:ptCount val="12"/>
                <c:pt idx="0">
                  <c:v>11.960212500000001</c:v>
                </c:pt>
                <c:pt idx="1">
                  <c:v>27.083907499999999</c:v>
                </c:pt>
                <c:pt idx="2">
                  <c:v>41.079642499999999</c:v>
                </c:pt>
                <c:pt idx="3">
                  <c:v>27.26455</c:v>
                </c:pt>
                <c:pt idx="4">
                  <c:v>38.711799999999997</c:v>
                </c:pt>
                <c:pt idx="5">
                  <c:v>16.877085000000001</c:v>
                </c:pt>
                <c:pt idx="6">
                  <c:v>47.121000000000002</c:v>
                </c:pt>
                <c:pt idx="7">
                  <c:v>37.636800000000001</c:v>
                </c:pt>
              </c:numCache>
            </c:numRef>
          </c:val>
          <c:extLst>
            <c:ext xmlns:c16="http://schemas.microsoft.com/office/drawing/2014/chart" uri="{C3380CC4-5D6E-409C-BE32-E72D297353CC}">
              <c16:uniqueId val="{00000001-5EFF-4A6B-8636-2940BE2591FF}"/>
            </c:ext>
          </c:extLst>
        </c:ser>
        <c:ser>
          <c:idx val="2"/>
          <c:order val="2"/>
          <c:tx>
            <c:strRef>
              <c:f>'Yeast Culture'!$B$77</c:f>
              <c:strCache>
                <c:ptCount val="1"/>
                <c:pt idx="0">
                  <c:v>East</c:v>
                </c:pt>
              </c:strCache>
            </c:strRef>
          </c:tx>
          <c:spPr>
            <a:solidFill>
              <a:schemeClr val="accent3"/>
            </a:solidFill>
            <a:ln>
              <a:noFill/>
            </a:ln>
            <a:effectLst/>
          </c:spPr>
          <c:invertIfNegative val="0"/>
          <c:cat>
            <c:strRef>
              <c:f>'Yeast Culture'!$C$74:$N$74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'Yeast Culture'!$C$77:$N$77</c:f>
              <c:numCache>
                <c:formatCode>_(* #,##0_);_(* \(#,##0\);_(* "-"??_);_(@_)</c:formatCode>
                <c:ptCount val="12"/>
                <c:pt idx="0">
                  <c:v>36.306899999999999</c:v>
                </c:pt>
                <c:pt idx="1">
                  <c:v>40.739100000000001</c:v>
                </c:pt>
                <c:pt idx="2">
                  <c:v>35.216099999999997</c:v>
                </c:pt>
                <c:pt idx="3">
                  <c:v>30.045999999999999</c:v>
                </c:pt>
                <c:pt idx="4">
                  <c:v>24.363800000000001</c:v>
                </c:pt>
                <c:pt idx="5">
                  <c:v>39.9437</c:v>
                </c:pt>
                <c:pt idx="6">
                  <c:v>54.750599999999999</c:v>
                </c:pt>
                <c:pt idx="7">
                  <c:v>27.579899999999999</c:v>
                </c:pt>
              </c:numCache>
            </c:numRef>
          </c:val>
          <c:extLst>
            <c:ext xmlns:c16="http://schemas.microsoft.com/office/drawing/2014/chart" uri="{C3380CC4-5D6E-409C-BE32-E72D297353CC}">
              <c16:uniqueId val="{00000002-5EFF-4A6B-8636-2940BE2591FF}"/>
            </c:ext>
          </c:extLst>
        </c:ser>
        <c:ser>
          <c:idx val="3"/>
          <c:order val="3"/>
          <c:tx>
            <c:strRef>
              <c:f>'Yeast Culture'!$B$78</c:f>
              <c:strCache>
                <c:ptCount val="1"/>
                <c:pt idx="0">
                  <c:v>West</c:v>
                </c:pt>
              </c:strCache>
            </c:strRef>
          </c:tx>
          <c:spPr>
            <a:solidFill>
              <a:schemeClr val="accent4"/>
            </a:solidFill>
            <a:ln>
              <a:noFill/>
            </a:ln>
            <a:effectLst/>
          </c:spPr>
          <c:invertIfNegative val="0"/>
          <c:cat>
            <c:strRef>
              <c:f>'Yeast Culture'!$C$74:$N$74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'Yeast Culture'!$C$78:$N$78</c:f>
              <c:numCache>
                <c:formatCode>_(* #,##0_);_(* \(#,##0\);_(* "-"??_);_(@_)</c:formatCode>
                <c:ptCount val="12"/>
                <c:pt idx="0">
                  <c:v>104.449225</c:v>
                </c:pt>
                <c:pt idx="1">
                  <c:v>72.603499999999997</c:v>
                </c:pt>
                <c:pt idx="2">
                  <c:v>97.649500000000003</c:v>
                </c:pt>
                <c:pt idx="3">
                  <c:v>75.469085000000007</c:v>
                </c:pt>
                <c:pt idx="4">
                  <c:v>80.748427500000005</c:v>
                </c:pt>
                <c:pt idx="5">
                  <c:v>95.956400000000002</c:v>
                </c:pt>
                <c:pt idx="6">
                  <c:v>80.524199999999993</c:v>
                </c:pt>
                <c:pt idx="7">
                  <c:v>76.048187499999997</c:v>
                </c:pt>
              </c:numCache>
            </c:numRef>
          </c:val>
          <c:extLst>
            <c:ext xmlns:c16="http://schemas.microsoft.com/office/drawing/2014/chart" uri="{C3380CC4-5D6E-409C-BE32-E72D297353CC}">
              <c16:uniqueId val="{00000003-5EFF-4A6B-8636-2940BE2591FF}"/>
            </c:ext>
          </c:extLst>
        </c:ser>
        <c:ser>
          <c:idx val="4"/>
          <c:order val="4"/>
          <c:tx>
            <c:strRef>
              <c:f>'Yeast Culture'!$B$79</c:f>
              <c:strCache>
                <c:ptCount val="1"/>
                <c:pt idx="0">
                  <c:v>Forecast</c:v>
                </c:pt>
              </c:strCache>
            </c:strRef>
          </c:tx>
          <c:spPr>
            <a:solidFill>
              <a:schemeClr val="accent5"/>
            </a:solidFill>
            <a:ln>
              <a:noFill/>
            </a:ln>
            <a:effectLst/>
          </c:spPr>
          <c:invertIfNegative val="0"/>
          <c:cat>
            <c:strRef>
              <c:f>'Yeast Culture'!$C$74:$N$74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'Yeast Culture'!$C$79:$N$79</c:f>
              <c:numCache>
                <c:formatCode>_(* #,##0_);_(* \(#,##0\);_(* "-"??_);_(@_)</c:formatCode>
                <c:ptCount val="12"/>
                <c:pt idx="8">
                  <c:v>210</c:v>
                </c:pt>
                <c:pt idx="9">
                  <c:v>208</c:v>
                </c:pt>
                <c:pt idx="10">
                  <c:v>205.99999999999997</c:v>
                </c:pt>
                <c:pt idx="11">
                  <c:v>223</c:v>
                </c:pt>
              </c:numCache>
            </c:numRef>
          </c:val>
          <c:extLst>
            <c:ext xmlns:c16="http://schemas.microsoft.com/office/drawing/2014/chart" uri="{C3380CC4-5D6E-409C-BE32-E72D297353CC}">
              <c16:uniqueId val="{00000004-5EFF-4A6B-8636-2940BE2591FF}"/>
            </c:ext>
          </c:extLst>
        </c:ser>
        <c:dLbls>
          <c:showLegendKey val="0"/>
          <c:showVal val="0"/>
          <c:showCatName val="0"/>
          <c:showSerName val="0"/>
          <c:showPercent val="0"/>
          <c:showBubbleSize val="0"/>
        </c:dLbls>
        <c:gapWidth val="150"/>
        <c:overlap val="100"/>
        <c:axId val="871733352"/>
        <c:axId val="871731712"/>
      </c:barChart>
      <c:catAx>
        <c:axId val="871733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1731712"/>
        <c:crosses val="autoZero"/>
        <c:auto val="1"/>
        <c:lblAlgn val="ctr"/>
        <c:lblOffset val="100"/>
        <c:noMultiLvlLbl val="0"/>
      </c:catAx>
      <c:valAx>
        <c:axId val="87173171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1733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Central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Charts!$A$5</c:f>
              <c:strCache>
                <c:ptCount val="1"/>
                <c:pt idx="0">
                  <c:v>AB20</c:v>
                </c:pt>
              </c:strCache>
            </c:strRef>
          </c:tx>
          <c:spPr>
            <a:solidFill>
              <a:schemeClr val="accent1"/>
            </a:solidFill>
            <a:ln>
              <a:noFill/>
            </a:ln>
            <a:effectLst/>
          </c:spPr>
          <c:invertIfNegative val="0"/>
          <c:cat>
            <c:strRef>
              <c:f>Charts!$C$4:$K$4</c:f>
              <c:strCache>
                <c:ptCount val="9"/>
                <c:pt idx="0">
                  <c:v>F 18YQ2</c:v>
                </c:pt>
                <c:pt idx="1">
                  <c:v>FY18Q3</c:v>
                </c:pt>
                <c:pt idx="2">
                  <c:v>FY18Q4</c:v>
                </c:pt>
                <c:pt idx="3">
                  <c:v>FY19Q1</c:v>
                </c:pt>
                <c:pt idx="4">
                  <c:v>FY19Q2</c:v>
                </c:pt>
                <c:pt idx="5">
                  <c:v>FY19Q3</c:v>
                </c:pt>
                <c:pt idx="6">
                  <c:v>FY19Q4</c:v>
                </c:pt>
                <c:pt idx="7">
                  <c:v>FY20Q1</c:v>
                </c:pt>
                <c:pt idx="8">
                  <c:v>FY20Q2</c:v>
                </c:pt>
              </c:strCache>
            </c:strRef>
          </c:cat>
          <c:val>
            <c:numRef>
              <c:f>Charts!$C$5:$K$5</c:f>
              <c:numCache>
                <c:formatCode>_(* #,##0_);_(* \(#,##0\);_(* "-"??_);_(@_)</c:formatCode>
                <c:ptCount val="9"/>
                <c:pt idx="0">
                  <c:v>863.38173849999998</c:v>
                </c:pt>
                <c:pt idx="1">
                  <c:v>721.48394840000003</c:v>
                </c:pt>
                <c:pt idx="2">
                  <c:v>547.44403780000005</c:v>
                </c:pt>
                <c:pt idx="3">
                  <c:v>625.87342860000001</c:v>
                </c:pt>
                <c:pt idx="4">
                  <c:v>615.45025080000005</c:v>
                </c:pt>
                <c:pt idx="5">
                  <c:v>718.03826600000002</c:v>
                </c:pt>
                <c:pt idx="6">
                  <c:v>721.51093639999999</c:v>
                </c:pt>
                <c:pt idx="7">
                  <c:v>761.92719570000008</c:v>
                </c:pt>
                <c:pt idx="8">
                  <c:v>712.62541180000005</c:v>
                </c:pt>
              </c:numCache>
            </c:numRef>
          </c:val>
          <c:extLst>
            <c:ext xmlns:c16="http://schemas.microsoft.com/office/drawing/2014/chart" uri="{C3380CC4-5D6E-409C-BE32-E72D297353CC}">
              <c16:uniqueId val="{00000000-E1EA-4557-9654-E9C65E0AD24C}"/>
            </c:ext>
          </c:extLst>
        </c:ser>
        <c:ser>
          <c:idx val="1"/>
          <c:order val="1"/>
          <c:tx>
            <c:strRef>
              <c:f>Charts!$A$6</c:f>
              <c:strCache>
                <c:ptCount val="1"/>
                <c:pt idx="0">
                  <c:v>AN</c:v>
                </c:pt>
              </c:strCache>
            </c:strRef>
          </c:tx>
          <c:spPr>
            <a:solidFill>
              <a:schemeClr val="accent2"/>
            </a:solidFill>
            <a:ln>
              <a:noFill/>
            </a:ln>
            <a:effectLst/>
          </c:spPr>
          <c:invertIfNegative val="0"/>
          <c:cat>
            <c:strRef>
              <c:f>Charts!$C$4:$K$4</c:f>
              <c:strCache>
                <c:ptCount val="9"/>
                <c:pt idx="0">
                  <c:v>F 18YQ2</c:v>
                </c:pt>
                <c:pt idx="1">
                  <c:v>FY18Q3</c:v>
                </c:pt>
                <c:pt idx="2">
                  <c:v>FY18Q4</c:v>
                </c:pt>
                <c:pt idx="3">
                  <c:v>FY19Q1</c:v>
                </c:pt>
                <c:pt idx="4">
                  <c:v>FY19Q2</c:v>
                </c:pt>
                <c:pt idx="5">
                  <c:v>FY19Q3</c:v>
                </c:pt>
                <c:pt idx="6">
                  <c:v>FY19Q4</c:v>
                </c:pt>
                <c:pt idx="7">
                  <c:v>FY20Q1</c:v>
                </c:pt>
                <c:pt idx="8">
                  <c:v>FY20Q2</c:v>
                </c:pt>
              </c:strCache>
            </c:strRef>
          </c:cat>
          <c:val>
            <c:numRef>
              <c:f>Charts!$C$6:$K$6</c:f>
              <c:numCache>
                <c:formatCode>_(* #,##0_);_(* \(#,##0\);_(* "-"??_);_(@_)</c:formatCode>
                <c:ptCount val="9"/>
                <c:pt idx="0">
                  <c:v>1964.1760197000001</c:v>
                </c:pt>
                <c:pt idx="1">
                  <c:v>1718.5060950000002</c:v>
                </c:pt>
                <c:pt idx="2">
                  <c:v>1524.4259520999999</c:v>
                </c:pt>
                <c:pt idx="3">
                  <c:v>1740.9858561999997</c:v>
                </c:pt>
                <c:pt idx="4">
                  <c:v>2135.7334188</c:v>
                </c:pt>
                <c:pt idx="5">
                  <c:v>1789.9946018000001</c:v>
                </c:pt>
                <c:pt idx="6">
                  <c:v>1709.4747049999999</c:v>
                </c:pt>
                <c:pt idx="7">
                  <c:v>2034.8560809000001</c:v>
                </c:pt>
                <c:pt idx="8">
                  <c:v>2289.5021778999999</c:v>
                </c:pt>
              </c:numCache>
            </c:numRef>
          </c:val>
          <c:extLst>
            <c:ext xmlns:c16="http://schemas.microsoft.com/office/drawing/2014/chart" uri="{C3380CC4-5D6E-409C-BE32-E72D297353CC}">
              <c16:uniqueId val="{00000001-E1EA-4557-9654-E9C65E0AD24C}"/>
            </c:ext>
          </c:extLst>
        </c:ser>
        <c:ser>
          <c:idx val="2"/>
          <c:order val="2"/>
          <c:tx>
            <c:strRef>
              <c:f>Charts!$A$7</c:f>
              <c:strCache>
                <c:ptCount val="1"/>
                <c:pt idx="0">
                  <c:v>OG</c:v>
                </c:pt>
              </c:strCache>
            </c:strRef>
          </c:tx>
          <c:spPr>
            <a:solidFill>
              <a:schemeClr val="accent3"/>
            </a:solidFill>
            <a:ln>
              <a:noFill/>
            </a:ln>
            <a:effectLst/>
          </c:spPr>
          <c:invertIfNegative val="0"/>
          <c:cat>
            <c:strRef>
              <c:f>Charts!$C$4:$K$4</c:f>
              <c:strCache>
                <c:ptCount val="9"/>
                <c:pt idx="0">
                  <c:v>F 18YQ2</c:v>
                </c:pt>
                <c:pt idx="1">
                  <c:v>FY18Q3</c:v>
                </c:pt>
                <c:pt idx="2">
                  <c:v>FY18Q4</c:v>
                </c:pt>
                <c:pt idx="3">
                  <c:v>FY19Q1</c:v>
                </c:pt>
                <c:pt idx="4">
                  <c:v>FY19Q2</c:v>
                </c:pt>
                <c:pt idx="5">
                  <c:v>FY19Q3</c:v>
                </c:pt>
                <c:pt idx="6">
                  <c:v>FY19Q4</c:v>
                </c:pt>
                <c:pt idx="7">
                  <c:v>FY20Q1</c:v>
                </c:pt>
                <c:pt idx="8">
                  <c:v>FY20Q2</c:v>
                </c:pt>
              </c:strCache>
            </c:strRef>
          </c:cat>
          <c:val>
            <c:numRef>
              <c:f>Charts!$C$7:$K$7</c:f>
              <c:numCache>
                <c:formatCode>_(* #,##0_);_(* \(#,##0\);_(* "-"??_);_(@_)</c:formatCode>
                <c:ptCount val="9"/>
                <c:pt idx="0">
                  <c:v>3222.4856599000004</c:v>
                </c:pt>
                <c:pt idx="1">
                  <c:v>2680.8611575999998</c:v>
                </c:pt>
                <c:pt idx="2">
                  <c:v>2100.5493857000001</c:v>
                </c:pt>
                <c:pt idx="3">
                  <c:v>2100.5493857000001</c:v>
                </c:pt>
                <c:pt idx="4">
                  <c:v>2026.7268586</c:v>
                </c:pt>
                <c:pt idx="5">
                  <c:v>1758.9289392999999</c:v>
                </c:pt>
                <c:pt idx="6">
                  <c:v>1850.1675055000001</c:v>
                </c:pt>
                <c:pt idx="7">
                  <c:v>1692.9368098999998</c:v>
                </c:pt>
                <c:pt idx="8">
                  <c:v>1783.0189301999999</c:v>
                </c:pt>
              </c:numCache>
            </c:numRef>
          </c:val>
          <c:extLst>
            <c:ext xmlns:c16="http://schemas.microsoft.com/office/drawing/2014/chart" uri="{C3380CC4-5D6E-409C-BE32-E72D297353CC}">
              <c16:uniqueId val="{00000002-E1EA-4557-9654-E9C65E0AD24C}"/>
            </c:ext>
          </c:extLst>
        </c:ser>
        <c:ser>
          <c:idx val="3"/>
          <c:order val="3"/>
          <c:tx>
            <c:strRef>
              <c:f>Charts!$A$8</c:f>
              <c:strCache>
                <c:ptCount val="1"/>
                <c:pt idx="0">
                  <c:v>YC</c:v>
                </c:pt>
              </c:strCache>
            </c:strRef>
          </c:tx>
          <c:spPr>
            <a:solidFill>
              <a:schemeClr val="accent4"/>
            </a:solidFill>
            <a:ln>
              <a:noFill/>
            </a:ln>
            <a:effectLst/>
          </c:spPr>
          <c:invertIfNegative val="0"/>
          <c:cat>
            <c:strRef>
              <c:f>Charts!$C$4:$K$4</c:f>
              <c:strCache>
                <c:ptCount val="9"/>
                <c:pt idx="0">
                  <c:v>F 18YQ2</c:v>
                </c:pt>
                <c:pt idx="1">
                  <c:v>FY18Q3</c:v>
                </c:pt>
                <c:pt idx="2">
                  <c:v>FY18Q4</c:v>
                </c:pt>
                <c:pt idx="3">
                  <c:v>FY19Q1</c:v>
                </c:pt>
                <c:pt idx="4">
                  <c:v>FY19Q2</c:v>
                </c:pt>
                <c:pt idx="5">
                  <c:v>FY19Q3</c:v>
                </c:pt>
                <c:pt idx="6">
                  <c:v>FY19Q4</c:v>
                </c:pt>
                <c:pt idx="7">
                  <c:v>FY20Q1</c:v>
                </c:pt>
                <c:pt idx="8">
                  <c:v>FY20Q2</c:v>
                </c:pt>
              </c:strCache>
            </c:strRef>
          </c:cat>
          <c:val>
            <c:numRef>
              <c:f>Charts!$C$8:$K$8</c:f>
              <c:numCache>
                <c:formatCode>_(* #,##0_);_(* \(#,##0\);_(* "-"??_);_(@_)</c:formatCode>
                <c:ptCount val="9"/>
                <c:pt idx="0">
                  <c:v>42.056940000000004</c:v>
                </c:pt>
                <c:pt idx="1">
                  <c:v>103.5091583</c:v>
                </c:pt>
                <c:pt idx="2">
                  <c:v>135.24164260000001</c:v>
                </c:pt>
                <c:pt idx="3">
                  <c:v>47.894589999999994</c:v>
                </c:pt>
                <c:pt idx="4">
                  <c:v>91.347970000000004</c:v>
                </c:pt>
                <c:pt idx="5">
                  <c:v>130.76197999999999</c:v>
                </c:pt>
                <c:pt idx="6">
                  <c:v>102.86606</c:v>
                </c:pt>
                <c:pt idx="7">
                  <c:v>131.91901720000001</c:v>
                </c:pt>
                <c:pt idx="8">
                  <c:v>140.33038209999998</c:v>
                </c:pt>
              </c:numCache>
            </c:numRef>
          </c:val>
          <c:extLst>
            <c:ext xmlns:c16="http://schemas.microsoft.com/office/drawing/2014/chart" uri="{C3380CC4-5D6E-409C-BE32-E72D297353CC}">
              <c16:uniqueId val="{00000003-E1EA-4557-9654-E9C65E0AD24C}"/>
            </c:ext>
          </c:extLst>
        </c:ser>
        <c:ser>
          <c:idx val="4"/>
          <c:order val="4"/>
          <c:tx>
            <c:strRef>
              <c:f>Charts!$A$9</c:f>
              <c:strCache>
                <c:ptCount val="1"/>
                <c:pt idx="0">
                  <c:v>SB Dairy</c:v>
                </c:pt>
              </c:strCache>
            </c:strRef>
          </c:tx>
          <c:spPr>
            <a:solidFill>
              <a:schemeClr val="accent5"/>
            </a:solidFill>
            <a:ln>
              <a:noFill/>
            </a:ln>
            <a:effectLst/>
          </c:spPr>
          <c:invertIfNegative val="0"/>
          <c:cat>
            <c:strRef>
              <c:f>Charts!$C$4:$K$4</c:f>
              <c:strCache>
                <c:ptCount val="9"/>
                <c:pt idx="0">
                  <c:v>F 18YQ2</c:v>
                </c:pt>
                <c:pt idx="1">
                  <c:v>FY18Q3</c:v>
                </c:pt>
                <c:pt idx="2">
                  <c:v>FY18Q4</c:v>
                </c:pt>
                <c:pt idx="3">
                  <c:v>FY19Q1</c:v>
                </c:pt>
                <c:pt idx="4">
                  <c:v>FY19Q2</c:v>
                </c:pt>
                <c:pt idx="5">
                  <c:v>FY19Q3</c:v>
                </c:pt>
                <c:pt idx="6">
                  <c:v>FY19Q4</c:v>
                </c:pt>
                <c:pt idx="7">
                  <c:v>FY20Q1</c:v>
                </c:pt>
                <c:pt idx="8">
                  <c:v>FY20Q2</c:v>
                </c:pt>
              </c:strCache>
            </c:strRef>
          </c:cat>
          <c:val>
            <c:numRef>
              <c:f>Charts!$C$9:$K$9</c:f>
              <c:numCache>
                <c:formatCode>_(* #,##0_);_(* \(#,##0\);_(* "-"??_);_(@_)</c:formatCode>
                <c:ptCount val="9"/>
                <c:pt idx="0">
                  <c:v>38.545200299999998</c:v>
                </c:pt>
                <c:pt idx="6">
                  <c:v>0</c:v>
                </c:pt>
                <c:pt idx="7">
                  <c:v>0</c:v>
                </c:pt>
                <c:pt idx="8">
                  <c:v>0</c:v>
                </c:pt>
              </c:numCache>
            </c:numRef>
          </c:val>
          <c:extLst>
            <c:ext xmlns:c16="http://schemas.microsoft.com/office/drawing/2014/chart" uri="{C3380CC4-5D6E-409C-BE32-E72D297353CC}">
              <c16:uniqueId val="{00000000-13A5-4FBA-9442-1884CBA0FCA7}"/>
            </c:ext>
          </c:extLst>
        </c:ser>
        <c:dLbls>
          <c:showLegendKey val="0"/>
          <c:showVal val="0"/>
          <c:showCatName val="0"/>
          <c:showSerName val="0"/>
          <c:showPercent val="0"/>
          <c:showBubbleSize val="0"/>
        </c:dLbls>
        <c:gapWidth val="55"/>
        <c:overlap val="100"/>
        <c:axId val="831305736"/>
        <c:axId val="831305080"/>
      </c:barChart>
      <c:catAx>
        <c:axId val="831305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305080"/>
        <c:crosses val="autoZero"/>
        <c:auto val="1"/>
        <c:lblAlgn val="ctr"/>
        <c:lblOffset val="100"/>
        <c:noMultiLvlLbl val="0"/>
      </c:catAx>
      <c:valAx>
        <c:axId val="831305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Sales $ (in thous)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305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East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Charts!$A$12</c:f>
              <c:strCache>
                <c:ptCount val="1"/>
                <c:pt idx="0">
                  <c:v>AB20</c:v>
                </c:pt>
              </c:strCache>
            </c:strRef>
          </c:tx>
          <c:spPr>
            <a:solidFill>
              <a:schemeClr val="accent1"/>
            </a:solidFill>
            <a:ln>
              <a:noFill/>
            </a:ln>
            <a:effectLst/>
          </c:spPr>
          <c:invertIfNegative val="0"/>
          <c:cat>
            <c:strRef>
              <c:f>Charts!$C$11:$K$11</c:f>
              <c:strCache>
                <c:ptCount val="9"/>
                <c:pt idx="0">
                  <c:v>F 18YQ2</c:v>
                </c:pt>
                <c:pt idx="1">
                  <c:v>FY18Q3</c:v>
                </c:pt>
                <c:pt idx="2">
                  <c:v>FY18Q4</c:v>
                </c:pt>
                <c:pt idx="3">
                  <c:v>FY19Q1</c:v>
                </c:pt>
                <c:pt idx="4">
                  <c:v>FY19Q2</c:v>
                </c:pt>
                <c:pt idx="5">
                  <c:v>FY19Q3</c:v>
                </c:pt>
                <c:pt idx="6">
                  <c:v>FY19Q4</c:v>
                </c:pt>
                <c:pt idx="7">
                  <c:v>FY20Q1</c:v>
                </c:pt>
                <c:pt idx="8">
                  <c:v>FY20Q2</c:v>
                </c:pt>
              </c:strCache>
            </c:strRef>
          </c:cat>
          <c:val>
            <c:numRef>
              <c:f>Charts!$C$12:$K$12</c:f>
              <c:numCache>
                <c:formatCode>0</c:formatCode>
                <c:ptCount val="9"/>
                <c:pt idx="0">
                  <c:v>505.91281859999998</c:v>
                </c:pt>
                <c:pt idx="1">
                  <c:v>368.49577600000003</c:v>
                </c:pt>
                <c:pt idx="2">
                  <c:v>248.88285350000001</c:v>
                </c:pt>
                <c:pt idx="3">
                  <c:v>237.93481690000002</c:v>
                </c:pt>
                <c:pt idx="4">
                  <c:v>207.96585750000003</c:v>
                </c:pt>
                <c:pt idx="5">
                  <c:v>234.96211980000001</c:v>
                </c:pt>
                <c:pt idx="6" formatCode="_(* #,##0_);_(* \(#,##0\);_(* &quot;-&quot;??_);_(@_)">
                  <c:v>251.39042430000001</c:v>
                </c:pt>
                <c:pt idx="7" formatCode="_(* #,##0_);_(* \(#,##0\);_(* &quot;-&quot;??_);_(@_)">
                  <c:v>218.24386010000001</c:v>
                </c:pt>
                <c:pt idx="8" formatCode="_(* #,##0_);_(* \(#,##0\);_(* &quot;-&quot;??_);_(@_)">
                  <c:v>308.80835000000002</c:v>
                </c:pt>
              </c:numCache>
            </c:numRef>
          </c:val>
          <c:extLst>
            <c:ext xmlns:c16="http://schemas.microsoft.com/office/drawing/2014/chart" uri="{C3380CC4-5D6E-409C-BE32-E72D297353CC}">
              <c16:uniqueId val="{00000000-D2DE-4D82-BA95-3479EDA987F5}"/>
            </c:ext>
          </c:extLst>
        </c:ser>
        <c:ser>
          <c:idx val="1"/>
          <c:order val="1"/>
          <c:tx>
            <c:strRef>
              <c:f>Charts!$A$13</c:f>
              <c:strCache>
                <c:ptCount val="1"/>
                <c:pt idx="0">
                  <c:v>AN</c:v>
                </c:pt>
              </c:strCache>
            </c:strRef>
          </c:tx>
          <c:spPr>
            <a:solidFill>
              <a:schemeClr val="accent2"/>
            </a:solidFill>
            <a:ln>
              <a:noFill/>
            </a:ln>
            <a:effectLst/>
          </c:spPr>
          <c:invertIfNegative val="0"/>
          <c:cat>
            <c:strRef>
              <c:f>Charts!$C$11:$K$11</c:f>
              <c:strCache>
                <c:ptCount val="9"/>
                <c:pt idx="0">
                  <c:v>F 18YQ2</c:v>
                </c:pt>
                <c:pt idx="1">
                  <c:v>FY18Q3</c:v>
                </c:pt>
                <c:pt idx="2">
                  <c:v>FY18Q4</c:v>
                </c:pt>
                <c:pt idx="3">
                  <c:v>FY19Q1</c:v>
                </c:pt>
                <c:pt idx="4">
                  <c:v>FY19Q2</c:v>
                </c:pt>
                <c:pt idx="5">
                  <c:v>FY19Q3</c:v>
                </c:pt>
                <c:pt idx="6">
                  <c:v>FY19Q4</c:v>
                </c:pt>
                <c:pt idx="7">
                  <c:v>FY20Q1</c:v>
                </c:pt>
                <c:pt idx="8">
                  <c:v>FY20Q2</c:v>
                </c:pt>
              </c:strCache>
            </c:strRef>
          </c:cat>
          <c:val>
            <c:numRef>
              <c:f>Charts!$C$13:$K$13</c:f>
              <c:numCache>
                <c:formatCode>_(* #,##0_);_(* \(#,##0\);_(* "-"??_);_(@_)</c:formatCode>
                <c:ptCount val="9"/>
                <c:pt idx="0">
                  <c:v>3220.5358926999997</c:v>
                </c:pt>
                <c:pt idx="1">
                  <c:v>3115.08896</c:v>
                </c:pt>
                <c:pt idx="2">
                  <c:v>2777.6075876</c:v>
                </c:pt>
                <c:pt idx="3">
                  <c:v>2885.2312366000001</c:v>
                </c:pt>
                <c:pt idx="4">
                  <c:v>3405.7646887999999</c:v>
                </c:pt>
                <c:pt idx="5">
                  <c:v>2895.6951978000002</c:v>
                </c:pt>
                <c:pt idx="6">
                  <c:v>2787.8149898000001</c:v>
                </c:pt>
                <c:pt idx="7">
                  <c:v>3316.8789047000005</c:v>
                </c:pt>
                <c:pt idx="8">
                  <c:v>3396.2712990999999</c:v>
                </c:pt>
              </c:numCache>
            </c:numRef>
          </c:val>
          <c:extLst>
            <c:ext xmlns:c16="http://schemas.microsoft.com/office/drawing/2014/chart" uri="{C3380CC4-5D6E-409C-BE32-E72D297353CC}">
              <c16:uniqueId val="{00000001-D2DE-4D82-BA95-3479EDA987F5}"/>
            </c:ext>
          </c:extLst>
        </c:ser>
        <c:ser>
          <c:idx val="2"/>
          <c:order val="2"/>
          <c:tx>
            <c:strRef>
              <c:f>Charts!$A$14</c:f>
              <c:strCache>
                <c:ptCount val="1"/>
                <c:pt idx="0">
                  <c:v>OG</c:v>
                </c:pt>
              </c:strCache>
            </c:strRef>
          </c:tx>
          <c:spPr>
            <a:solidFill>
              <a:schemeClr val="accent3"/>
            </a:solidFill>
            <a:ln>
              <a:noFill/>
            </a:ln>
            <a:effectLst/>
          </c:spPr>
          <c:invertIfNegative val="0"/>
          <c:cat>
            <c:strRef>
              <c:f>Charts!$C$11:$K$11</c:f>
              <c:strCache>
                <c:ptCount val="9"/>
                <c:pt idx="0">
                  <c:v>F 18YQ2</c:v>
                </c:pt>
                <c:pt idx="1">
                  <c:v>FY18Q3</c:v>
                </c:pt>
                <c:pt idx="2">
                  <c:v>FY18Q4</c:v>
                </c:pt>
                <c:pt idx="3">
                  <c:v>FY19Q1</c:v>
                </c:pt>
                <c:pt idx="4">
                  <c:v>FY19Q2</c:v>
                </c:pt>
                <c:pt idx="5">
                  <c:v>FY19Q3</c:v>
                </c:pt>
                <c:pt idx="6">
                  <c:v>FY19Q4</c:v>
                </c:pt>
                <c:pt idx="7">
                  <c:v>FY20Q1</c:v>
                </c:pt>
                <c:pt idx="8">
                  <c:v>FY20Q2</c:v>
                </c:pt>
              </c:strCache>
            </c:strRef>
          </c:cat>
          <c:val>
            <c:numRef>
              <c:f>Charts!$C$14:$K$14</c:f>
              <c:numCache>
                <c:formatCode>_(* #,##0_);_(* \(#,##0\);_(* "-"??_);_(@_)</c:formatCode>
                <c:ptCount val="9"/>
                <c:pt idx="0">
                  <c:v>2900.0770057999998</c:v>
                </c:pt>
                <c:pt idx="1">
                  <c:v>2582.8852089000002</c:v>
                </c:pt>
                <c:pt idx="2">
                  <c:v>2390.5178221107021</c:v>
                </c:pt>
                <c:pt idx="3">
                  <c:v>2341.0853042999997</c:v>
                </c:pt>
                <c:pt idx="4">
                  <c:v>2020.3492896</c:v>
                </c:pt>
                <c:pt idx="5">
                  <c:v>2109.2531411999998</c:v>
                </c:pt>
                <c:pt idx="6">
                  <c:v>2100.1321050000001</c:v>
                </c:pt>
                <c:pt idx="7">
                  <c:v>2000.3222579999999</c:v>
                </c:pt>
                <c:pt idx="8">
                  <c:v>1984.4130872000001</c:v>
                </c:pt>
              </c:numCache>
            </c:numRef>
          </c:val>
          <c:extLst>
            <c:ext xmlns:c16="http://schemas.microsoft.com/office/drawing/2014/chart" uri="{C3380CC4-5D6E-409C-BE32-E72D297353CC}">
              <c16:uniqueId val="{00000002-D2DE-4D82-BA95-3479EDA987F5}"/>
            </c:ext>
          </c:extLst>
        </c:ser>
        <c:ser>
          <c:idx val="3"/>
          <c:order val="3"/>
          <c:tx>
            <c:strRef>
              <c:f>Charts!$A$15</c:f>
              <c:strCache>
                <c:ptCount val="1"/>
                <c:pt idx="0">
                  <c:v>YC</c:v>
                </c:pt>
              </c:strCache>
            </c:strRef>
          </c:tx>
          <c:spPr>
            <a:solidFill>
              <a:schemeClr val="accent4"/>
            </a:solidFill>
            <a:ln>
              <a:noFill/>
            </a:ln>
            <a:effectLst/>
          </c:spPr>
          <c:invertIfNegative val="0"/>
          <c:cat>
            <c:strRef>
              <c:f>Charts!$C$11:$K$11</c:f>
              <c:strCache>
                <c:ptCount val="9"/>
                <c:pt idx="0">
                  <c:v>F 18YQ2</c:v>
                </c:pt>
                <c:pt idx="1">
                  <c:v>FY18Q3</c:v>
                </c:pt>
                <c:pt idx="2">
                  <c:v>FY18Q4</c:v>
                </c:pt>
                <c:pt idx="3">
                  <c:v>FY19Q1</c:v>
                </c:pt>
                <c:pt idx="4">
                  <c:v>FY19Q2</c:v>
                </c:pt>
                <c:pt idx="5">
                  <c:v>FY19Q3</c:v>
                </c:pt>
                <c:pt idx="6">
                  <c:v>FY19Q4</c:v>
                </c:pt>
                <c:pt idx="7">
                  <c:v>FY20Q1</c:v>
                </c:pt>
                <c:pt idx="8">
                  <c:v>FY20Q2</c:v>
                </c:pt>
              </c:strCache>
            </c:strRef>
          </c:cat>
          <c:val>
            <c:numRef>
              <c:f>Charts!$C$15:$K$15</c:f>
              <c:numCache>
                <c:formatCode>_(* #,##0_);_(* \(#,##0\);_(* "-"??_);_(@_)</c:formatCode>
                <c:ptCount val="9"/>
                <c:pt idx="0">
                  <c:v>165.50669790000001</c:v>
                </c:pt>
                <c:pt idx="1">
                  <c:v>119.0035886</c:v>
                </c:pt>
                <c:pt idx="2">
                  <c:v>104.59115270000001</c:v>
                </c:pt>
                <c:pt idx="3">
                  <c:v>108.51824090000001</c:v>
                </c:pt>
                <c:pt idx="4">
                  <c:v>139.75403</c:v>
                </c:pt>
                <c:pt idx="5">
                  <c:v>126.61091999999999</c:v>
                </c:pt>
                <c:pt idx="6">
                  <c:v>165.60099209999998</c:v>
                </c:pt>
                <c:pt idx="7">
                  <c:v>144.1689059</c:v>
                </c:pt>
                <c:pt idx="8">
                  <c:v>141.669838</c:v>
                </c:pt>
              </c:numCache>
            </c:numRef>
          </c:val>
          <c:extLst>
            <c:ext xmlns:c16="http://schemas.microsoft.com/office/drawing/2014/chart" uri="{C3380CC4-5D6E-409C-BE32-E72D297353CC}">
              <c16:uniqueId val="{00000003-D2DE-4D82-BA95-3479EDA987F5}"/>
            </c:ext>
          </c:extLst>
        </c:ser>
        <c:ser>
          <c:idx val="4"/>
          <c:order val="4"/>
          <c:tx>
            <c:strRef>
              <c:f>Charts!$A$16</c:f>
              <c:strCache>
                <c:ptCount val="1"/>
                <c:pt idx="0">
                  <c:v>SB Dairy</c:v>
                </c:pt>
              </c:strCache>
            </c:strRef>
          </c:tx>
          <c:spPr>
            <a:solidFill>
              <a:schemeClr val="accent5"/>
            </a:solidFill>
            <a:ln>
              <a:noFill/>
            </a:ln>
            <a:effectLst/>
          </c:spPr>
          <c:invertIfNegative val="0"/>
          <c:cat>
            <c:strRef>
              <c:f>Charts!$C$11:$K$11</c:f>
              <c:strCache>
                <c:ptCount val="9"/>
                <c:pt idx="0">
                  <c:v>F 18YQ2</c:v>
                </c:pt>
                <c:pt idx="1">
                  <c:v>FY18Q3</c:v>
                </c:pt>
                <c:pt idx="2">
                  <c:v>FY18Q4</c:v>
                </c:pt>
                <c:pt idx="3">
                  <c:v>FY19Q1</c:v>
                </c:pt>
                <c:pt idx="4">
                  <c:v>FY19Q2</c:v>
                </c:pt>
                <c:pt idx="5">
                  <c:v>FY19Q3</c:v>
                </c:pt>
                <c:pt idx="6">
                  <c:v>FY19Q4</c:v>
                </c:pt>
                <c:pt idx="7">
                  <c:v>FY20Q1</c:v>
                </c:pt>
                <c:pt idx="8">
                  <c:v>FY20Q2</c:v>
                </c:pt>
              </c:strCache>
            </c:strRef>
          </c:cat>
          <c:val>
            <c:numRef>
              <c:f>Charts!$C$16:$K$16</c:f>
              <c:numCache>
                <c:formatCode>_(* #,##0_);_(* \(#,##0\);_(* "-"??_);_(@_)</c:formatCode>
                <c:ptCount val="9"/>
                <c:pt idx="0">
                  <c:v>0</c:v>
                </c:pt>
                <c:pt idx="5">
                  <c:v>261.95697460000002</c:v>
                </c:pt>
                <c:pt idx="6">
                  <c:v>263.18727289999998</c:v>
                </c:pt>
                <c:pt idx="7">
                  <c:v>258.76568830000002</c:v>
                </c:pt>
                <c:pt idx="8">
                  <c:v>232.42558599999998</c:v>
                </c:pt>
              </c:numCache>
            </c:numRef>
          </c:val>
          <c:extLst>
            <c:ext xmlns:c16="http://schemas.microsoft.com/office/drawing/2014/chart" uri="{C3380CC4-5D6E-409C-BE32-E72D297353CC}">
              <c16:uniqueId val="{00000000-05F4-4851-BD37-1DEA5A027639}"/>
            </c:ext>
          </c:extLst>
        </c:ser>
        <c:dLbls>
          <c:showLegendKey val="0"/>
          <c:showVal val="0"/>
          <c:showCatName val="0"/>
          <c:showSerName val="0"/>
          <c:showPercent val="0"/>
          <c:showBubbleSize val="0"/>
        </c:dLbls>
        <c:gapWidth val="55"/>
        <c:overlap val="100"/>
        <c:axId val="831305736"/>
        <c:axId val="831305080"/>
      </c:barChart>
      <c:catAx>
        <c:axId val="831305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305080"/>
        <c:crosses val="autoZero"/>
        <c:auto val="1"/>
        <c:lblAlgn val="ctr"/>
        <c:lblOffset val="100"/>
        <c:noMultiLvlLbl val="0"/>
      </c:catAx>
      <c:valAx>
        <c:axId val="831305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Sales $ (in thous)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305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West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Charts!$A$19</c:f>
              <c:strCache>
                <c:ptCount val="1"/>
                <c:pt idx="0">
                  <c:v>AB20</c:v>
                </c:pt>
              </c:strCache>
            </c:strRef>
          </c:tx>
          <c:spPr>
            <a:solidFill>
              <a:schemeClr val="accent1"/>
            </a:solidFill>
            <a:ln>
              <a:noFill/>
            </a:ln>
            <a:effectLst/>
          </c:spPr>
          <c:invertIfNegative val="0"/>
          <c:cat>
            <c:strRef>
              <c:f>Charts!$B$18:$J$18</c:f>
              <c:strCache>
                <c:ptCount val="9"/>
                <c:pt idx="0">
                  <c:v>FY18Q1</c:v>
                </c:pt>
                <c:pt idx="1">
                  <c:v>F 18YQ2</c:v>
                </c:pt>
                <c:pt idx="2">
                  <c:v>FY18Q3</c:v>
                </c:pt>
                <c:pt idx="3">
                  <c:v>FY18Q4</c:v>
                </c:pt>
                <c:pt idx="4">
                  <c:v>FY19Q1</c:v>
                </c:pt>
                <c:pt idx="5">
                  <c:v>FY19Q2</c:v>
                </c:pt>
                <c:pt idx="6">
                  <c:v>FY19Q3</c:v>
                </c:pt>
                <c:pt idx="7">
                  <c:v>FY19Q4</c:v>
                </c:pt>
                <c:pt idx="8">
                  <c:v>FY20Q1</c:v>
                </c:pt>
              </c:strCache>
            </c:strRef>
          </c:cat>
          <c:val>
            <c:numRef>
              <c:f>Charts!$B$19:$J$19</c:f>
              <c:numCache>
                <c:formatCode>_(* #,##0_);_(* \(#,##0\);_(* "-"??_);_(@_)</c:formatCode>
                <c:ptCount val="9"/>
                <c:pt idx="0">
                  <c:v>247.02353159999998</c:v>
                </c:pt>
                <c:pt idx="1">
                  <c:v>489.26074599999998</c:v>
                </c:pt>
                <c:pt idx="2">
                  <c:v>451.94371580000001</c:v>
                </c:pt>
                <c:pt idx="3">
                  <c:v>352.70097489999995</c:v>
                </c:pt>
                <c:pt idx="4">
                  <c:v>307.76702010000002</c:v>
                </c:pt>
                <c:pt idx="5">
                  <c:v>329.34956599999998</c:v>
                </c:pt>
                <c:pt idx="6">
                  <c:v>309.29752639999998</c:v>
                </c:pt>
                <c:pt idx="7">
                  <c:v>743.19831420000003</c:v>
                </c:pt>
                <c:pt idx="8">
                  <c:v>356.25656200000003</c:v>
                </c:pt>
              </c:numCache>
            </c:numRef>
          </c:val>
          <c:extLst>
            <c:ext xmlns:c16="http://schemas.microsoft.com/office/drawing/2014/chart" uri="{C3380CC4-5D6E-409C-BE32-E72D297353CC}">
              <c16:uniqueId val="{00000000-AC74-4379-8367-D947408DB0F2}"/>
            </c:ext>
          </c:extLst>
        </c:ser>
        <c:ser>
          <c:idx val="1"/>
          <c:order val="1"/>
          <c:tx>
            <c:strRef>
              <c:f>Charts!$A$20</c:f>
              <c:strCache>
                <c:ptCount val="1"/>
                <c:pt idx="0">
                  <c:v>AN</c:v>
                </c:pt>
              </c:strCache>
            </c:strRef>
          </c:tx>
          <c:spPr>
            <a:solidFill>
              <a:schemeClr val="accent2"/>
            </a:solidFill>
            <a:ln>
              <a:noFill/>
            </a:ln>
            <a:effectLst/>
          </c:spPr>
          <c:invertIfNegative val="0"/>
          <c:cat>
            <c:strRef>
              <c:f>Charts!$B$18:$J$18</c:f>
              <c:strCache>
                <c:ptCount val="9"/>
                <c:pt idx="0">
                  <c:v>FY18Q1</c:v>
                </c:pt>
                <c:pt idx="1">
                  <c:v>F 18YQ2</c:v>
                </c:pt>
                <c:pt idx="2">
                  <c:v>FY18Q3</c:v>
                </c:pt>
                <c:pt idx="3">
                  <c:v>FY18Q4</c:v>
                </c:pt>
                <c:pt idx="4">
                  <c:v>FY19Q1</c:v>
                </c:pt>
                <c:pt idx="5">
                  <c:v>FY19Q2</c:v>
                </c:pt>
                <c:pt idx="6">
                  <c:v>FY19Q3</c:v>
                </c:pt>
                <c:pt idx="7">
                  <c:v>FY19Q4</c:v>
                </c:pt>
                <c:pt idx="8">
                  <c:v>FY20Q1</c:v>
                </c:pt>
              </c:strCache>
            </c:strRef>
          </c:cat>
          <c:val>
            <c:numRef>
              <c:f>Charts!$B$20:$J$20</c:f>
              <c:numCache>
                <c:formatCode>_(* #,##0_);_(* \(#,##0\);_(* "-"??_);_(@_)</c:formatCode>
                <c:ptCount val="9"/>
                <c:pt idx="0">
                  <c:v>1627.6950659000001</c:v>
                </c:pt>
                <c:pt idx="1">
                  <c:v>2056.6325819999997</c:v>
                </c:pt>
                <c:pt idx="2">
                  <c:v>1571.3691906000001</c:v>
                </c:pt>
                <c:pt idx="3">
                  <c:v>1505.6253657</c:v>
                </c:pt>
                <c:pt idx="4">
                  <c:v>1892.7463243999998</c:v>
                </c:pt>
                <c:pt idx="5">
                  <c:v>2077.2224615999999</c:v>
                </c:pt>
                <c:pt idx="6">
                  <c:v>1398.776695</c:v>
                </c:pt>
                <c:pt idx="7">
                  <c:v>1549.6993308999999</c:v>
                </c:pt>
                <c:pt idx="8">
                  <c:v>2173.7306000999997</c:v>
                </c:pt>
              </c:numCache>
            </c:numRef>
          </c:val>
          <c:extLst>
            <c:ext xmlns:c16="http://schemas.microsoft.com/office/drawing/2014/chart" uri="{C3380CC4-5D6E-409C-BE32-E72D297353CC}">
              <c16:uniqueId val="{00000001-AC74-4379-8367-D947408DB0F2}"/>
            </c:ext>
          </c:extLst>
        </c:ser>
        <c:ser>
          <c:idx val="2"/>
          <c:order val="2"/>
          <c:tx>
            <c:strRef>
              <c:f>Charts!$A$21</c:f>
              <c:strCache>
                <c:ptCount val="1"/>
                <c:pt idx="0">
                  <c:v>OG</c:v>
                </c:pt>
              </c:strCache>
            </c:strRef>
          </c:tx>
          <c:spPr>
            <a:solidFill>
              <a:schemeClr val="accent3"/>
            </a:solidFill>
            <a:ln>
              <a:noFill/>
            </a:ln>
            <a:effectLst/>
          </c:spPr>
          <c:invertIfNegative val="0"/>
          <c:cat>
            <c:strRef>
              <c:f>Charts!$B$18:$J$18</c:f>
              <c:strCache>
                <c:ptCount val="9"/>
                <c:pt idx="0">
                  <c:v>FY18Q1</c:v>
                </c:pt>
                <c:pt idx="1">
                  <c:v>F 18YQ2</c:v>
                </c:pt>
                <c:pt idx="2">
                  <c:v>FY18Q3</c:v>
                </c:pt>
                <c:pt idx="3">
                  <c:v>FY18Q4</c:v>
                </c:pt>
                <c:pt idx="4">
                  <c:v>FY19Q1</c:v>
                </c:pt>
                <c:pt idx="5">
                  <c:v>FY19Q2</c:v>
                </c:pt>
                <c:pt idx="6">
                  <c:v>FY19Q3</c:v>
                </c:pt>
                <c:pt idx="7">
                  <c:v>FY19Q4</c:v>
                </c:pt>
                <c:pt idx="8">
                  <c:v>FY20Q1</c:v>
                </c:pt>
              </c:strCache>
            </c:strRef>
          </c:cat>
          <c:val>
            <c:numRef>
              <c:f>Charts!$B$21:$J$21</c:f>
              <c:numCache>
                <c:formatCode>_(* #,##0_);_(* \(#,##0\);_(* "-"??_);_(@_)</c:formatCode>
                <c:ptCount val="9"/>
                <c:pt idx="0">
                  <c:v>2006.0821518</c:v>
                </c:pt>
                <c:pt idx="1">
                  <c:v>1267.8613143</c:v>
                </c:pt>
                <c:pt idx="2">
                  <c:v>1903.1329407999999</c:v>
                </c:pt>
                <c:pt idx="3">
                  <c:v>1813.4613465999998</c:v>
                </c:pt>
                <c:pt idx="4">
                  <c:v>1405.3892077</c:v>
                </c:pt>
                <c:pt idx="5">
                  <c:v>1267.8613143</c:v>
                </c:pt>
                <c:pt idx="6">
                  <c:v>1182.1773859</c:v>
                </c:pt>
                <c:pt idx="7">
                  <c:v>1193.3965197</c:v>
                </c:pt>
                <c:pt idx="8">
                  <c:v>914.36299410000004</c:v>
                </c:pt>
              </c:numCache>
            </c:numRef>
          </c:val>
          <c:extLst>
            <c:ext xmlns:c16="http://schemas.microsoft.com/office/drawing/2014/chart" uri="{C3380CC4-5D6E-409C-BE32-E72D297353CC}">
              <c16:uniqueId val="{00000002-AC74-4379-8367-D947408DB0F2}"/>
            </c:ext>
          </c:extLst>
        </c:ser>
        <c:ser>
          <c:idx val="3"/>
          <c:order val="3"/>
          <c:tx>
            <c:strRef>
              <c:f>Charts!$A$22</c:f>
              <c:strCache>
                <c:ptCount val="1"/>
                <c:pt idx="0">
                  <c:v>YC</c:v>
                </c:pt>
              </c:strCache>
            </c:strRef>
          </c:tx>
          <c:spPr>
            <a:solidFill>
              <a:schemeClr val="accent4"/>
            </a:solidFill>
            <a:ln>
              <a:noFill/>
            </a:ln>
            <a:effectLst/>
          </c:spPr>
          <c:invertIfNegative val="0"/>
          <c:cat>
            <c:strRef>
              <c:f>Charts!$B$18:$J$18</c:f>
              <c:strCache>
                <c:ptCount val="9"/>
                <c:pt idx="0">
                  <c:v>FY18Q1</c:v>
                </c:pt>
                <c:pt idx="1">
                  <c:v>F 18YQ2</c:v>
                </c:pt>
                <c:pt idx="2">
                  <c:v>FY18Q3</c:v>
                </c:pt>
                <c:pt idx="3">
                  <c:v>FY18Q4</c:v>
                </c:pt>
                <c:pt idx="4">
                  <c:v>FY19Q1</c:v>
                </c:pt>
                <c:pt idx="5">
                  <c:v>FY19Q2</c:v>
                </c:pt>
                <c:pt idx="6">
                  <c:v>FY19Q3</c:v>
                </c:pt>
                <c:pt idx="7">
                  <c:v>FY19Q4</c:v>
                </c:pt>
                <c:pt idx="8">
                  <c:v>FY20Q1</c:v>
                </c:pt>
              </c:strCache>
            </c:strRef>
          </c:cat>
          <c:val>
            <c:numRef>
              <c:f>Charts!$B$22:$J$22</c:f>
              <c:numCache>
                <c:formatCode>_(* #,##0_);_(* \(#,##0\);_(* "-"??_);_(@_)</c:formatCode>
                <c:ptCount val="9"/>
                <c:pt idx="0">
                  <c:v>132.00314</c:v>
                </c:pt>
                <c:pt idx="1">
                  <c:v>185.68896939999999</c:v>
                </c:pt>
                <c:pt idx="2">
                  <c:v>269.7314748</c:v>
                </c:pt>
                <c:pt idx="3">
                  <c:v>269.73574060000004</c:v>
                </c:pt>
                <c:pt idx="4">
                  <c:v>97.850187599999998</c:v>
                </c:pt>
                <c:pt idx="5">
                  <c:v>300.07429999999999</c:v>
                </c:pt>
                <c:pt idx="6">
                  <c:v>299.19885770000002</c:v>
                </c:pt>
                <c:pt idx="7">
                  <c:v>636.63243009999997</c:v>
                </c:pt>
                <c:pt idx="8">
                  <c:v>363.85088030000003</c:v>
                </c:pt>
              </c:numCache>
            </c:numRef>
          </c:val>
          <c:extLst>
            <c:ext xmlns:c16="http://schemas.microsoft.com/office/drawing/2014/chart" uri="{C3380CC4-5D6E-409C-BE32-E72D297353CC}">
              <c16:uniqueId val="{00000003-AC74-4379-8367-D947408DB0F2}"/>
            </c:ext>
          </c:extLst>
        </c:ser>
        <c:ser>
          <c:idx val="4"/>
          <c:order val="4"/>
          <c:tx>
            <c:strRef>
              <c:f>Charts!$A$23</c:f>
              <c:strCache>
                <c:ptCount val="1"/>
                <c:pt idx="0">
                  <c:v>SB Dairy</c:v>
                </c:pt>
              </c:strCache>
            </c:strRef>
          </c:tx>
          <c:spPr>
            <a:solidFill>
              <a:schemeClr val="accent5"/>
            </a:solidFill>
            <a:ln>
              <a:noFill/>
            </a:ln>
            <a:effectLst/>
          </c:spPr>
          <c:invertIfNegative val="0"/>
          <c:cat>
            <c:strRef>
              <c:f>Charts!$B$18:$J$18</c:f>
              <c:strCache>
                <c:ptCount val="9"/>
                <c:pt idx="0">
                  <c:v>FY18Q1</c:v>
                </c:pt>
                <c:pt idx="1">
                  <c:v>F 18YQ2</c:v>
                </c:pt>
                <c:pt idx="2">
                  <c:v>FY18Q3</c:v>
                </c:pt>
                <c:pt idx="3">
                  <c:v>FY18Q4</c:v>
                </c:pt>
                <c:pt idx="4">
                  <c:v>FY19Q1</c:v>
                </c:pt>
                <c:pt idx="5">
                  <c:v>FY19Q2</c:v>
                </c:pt>
                <c:pt idx="6">
                  <c:v>FY19Q3</c:v>
                </c:pt>
                <c:pt idx="7">
                  <c:v>FY19Q4</c:v>
                </c:pt>
                <c:pt idx="8">
                  <c:v>FY20Q1</c:v>
                </c:pt>
              </c:strCache>
            </c:strRef>
          </c:cat>
          <c:val>
            <c:numRef>
              <c:f>Charts!$B$23:$J$23</c:f>
              <c:numCache>
                <c:formatCode>_(* #,##0_);_(* \(#,##0\);_(* "-"??_);_(@_)</c:formatCode>
                <c:ptCount val="9"/>
                <c:pt idx="0">
                  <c:v>157.77638620000002</c:v>
                </c:pt>
                <c:pt idx="1">
                  <c:v>144.5505422</c:v>
                </c:pt>
                <c:pt idx="2">
                  <c:v>116.82112339999999</c:v>
                </c:pt>
                <c:pt idx="3">
                  <c:v>30.1</c:v>
                </c:pt>
                <c:pt idx="4">
                  <c:v>17.2</c:v>
                </c:pt>
                <c:pt idx="5">
                  <c:v>25.8</c:v>
                </c:pt>
                <c:pt idx="6">
                  <c:v>22.92</c:v>
                </c:pt>
                <c:pt idx="7">
                  <c:v>502.05976020000003</c:v>
                </c:pt>
                <c:pt idx="8">
                  <c:v>-0.29320000000000002</c:v>
                </c:pt>
              </c:numCache>
            </c:numRef>
          </c:val>
          <c:extLst>
            <c:ext xmlns:c16="http://schemas.microsoft.com/office/drawing/2014/chart" uri="{C3380CC4-5D6E-409C-BE32-E72D297353CC}">
              <c16:uniqueId val="{00000004-AC74-4379-8367-D947408DB0F2}"/>
            </c:ext>
          </c:extLst>
        </c:ser>
        <c:dLbls>
          <c:showLegendKey val="0"/>
          <c:showVal val="0"/>
          <c:showCatName val="0"/>
          <c:showSerName val="0"/>
          <c:showPercent val="0"/>
          <c:showBubbleSize val="0"/>
        </c:dLbls>
        <c:gapWidth val="55"/>
        <c:overlap val="100"/>
        <c:axId val="831305736"/>
        <c:axId val="831305080"/>
      </c:barChart>
      <c:catAx>
        <c:axId val="831305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305080"/>
        <c:crosses val="autoZero"/>
        <c:auto val="1"/>
        <c:lblAlgn val="ctr"/>
        <c:lblOffset val="100"/>
        <c:noMultiLvlLbl val="0"/>
      </c:catAx>
      <c:valAx>
        <c:axId val="83130508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Sales $ (in thous)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305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a:t>
            </a:r>
            <a:r>
              <a:rPr lang="en-US" baseline="0"/>
              <a:t> Dairy</a:t>
            </a:r>
            <a:r>
              <a:rPr lang="en-US"/>
              <a:t>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Charts!$A$26</c:f>
              <c:strCache>
                <c:ptCount val="1"/>
                <c:pt idx="0">
                  <c:v>AB20</c:v>
                </c:pt>
              </c:strCache>
            </c:strRef>
          </c:tx>
          <c:spPr>
            <a:solidFill>
              <a:schemeClr val="accent1"/>
            </a:solidFill>
            <a:ln>
              <a:noFill/>
            </a:ln>
            <a:effectLst/>
          </c:spPr>
          <c:invertIfNegative val="0"/>
          <c:cat>
            <c:strRef>
              <c:f>Charts!$C$25:$K$25</c:f>
              <c:strCache>
                <c:ptCount val="9"/>
                <c:pt idx="0">
                  <c:v>F 18YQ2</c:v>
                </c:pt>
                <c:pt idx="1">
                  <c:v>FY18Q3</c:v>
                </c:pt>
                <c:pt idx="2">
                  <c:v>FY18Q4</c:v>
                </c:pt>
                <c:pt idx="3">
                  <c:v>FY19Q1</c:v>
                </c:pt>
                <c:pt idx="4">
                  <c:v>FY19Q2</c:v>
                </c:pt>
                <c:pt idx="5">
                  <c:v>FY19Q3</c:v>
                </c:pt>
                <c:pt idx="6">
                  <c:v>FY19Q4F</c:v>
                </c:pt>
                <c:pt idx="7">
                  <c:v>FY20Q1</c:v>
                </c:pt>
                <c:pt idx="8">
                  <c:v>FY20Q2</c:v>
                </c:pt>
              </c:strCache>
            </c:strRef>
          </c:cat>
          <c:val>
            <c:numRef>
              <c:f>Charts!$C$26:$K$26</c:f>
              <c:numCache>
                <c:formatCode>_(* #,##0_);_(* \(#,##0\);_(* "-"??_);_(@_)</c:formatCode>
                <c:ptCount val="9"/>
                <c:pt idx="0">
                  <c:v>1858.5553031000002</c:v>
                </c:pt>
                <c:pt idx="1">
                  <c:v>1541.9234402</c:v>
                </c:pt>
                <c:pt idx="2">
                  <c:v>1149.0278662000001</c:v>
                </c:pt>
                <c:pt idx="3">
                  <c:v>1171.5752656</c:v>
                </c:pt>
                <c:pt idx="4">
                  <c:v>1152.7656743</c:v>
                </c:pt>
                <c:pt idx="5">
                  <c:v>1531.0373256083137</c:v>
                </c:pt>
                <c:pt idx="6">
                  <c:v>1421.6183861374552</c:v>
                </c:pt>
                <c:pt idx="7">
                  <c:v>1336.4276178000002</c:v>
                </c:pt>
                <c:pt idx="8">
                  <c:v>1576.7868051</c:v>
                </c:pt>
              </c:numCache>
            </c:numRef>
          </c:val>
          <c:extLst>
            <c:ext xmlns:c16="http://schemas.microsoft.com/office/drawing/2014/chart" uri="{C3380CC4-5D6E-409C-BE32-E72D297353CC}">
              <c16:uniqueId val="{00000000-0A72-4DBD-8204-43DDC6A5086D}"/>
            </c:ext>
          </c:extLst>
        </c:ser>
        <c:ser>
          <c:idx val="1"/>
          <c:order val="1"/>
          <c:tx>
            <c:strRef>
              <c:f>Charts!$A$27</c:f>
              <c:strCache>
                <c:ptCount val="1"/>
                <c:pt idx="0">
                  <c:v>AN</c:v>
                </c:pt>
              </c:strCache>
            </c:strRef>
          </c:tx>
          <c:spPr>
            <a:solidFill>
              <a:schemeClr val="accent2"/>
            </a:solidFill>
            <a:ln>
              <a:noFill/>
            </a:ln>
            <a:effectLst/>
          </c:spPr>
          <c:invertIfNegative val="0"/>
          <c:cat>
            <c:strRef>
              <c:f>Charts!$C$25:$K$25</c:f>
              <c:strCache>
                <c:ptCount val="9"/>
                <c:pt idx="0">
                  <c:v>F 18YQ2</c:v>
                </c:pt>
                <c:pt idx="1">
                  <c:v>FY18Q3</c:v>
                </c:pt>
                <c:pt idx="2">
                  <c:v>FY18Q4</c:v>
                </c:pt>
                <c:pt idx="3">
                  <c:v>FY19Q1</c:v>
                </c:pt>
                <c:pt idx="4">
                  <c:v>FY19Q2</c:v>
                </c:pt>
                <c:pt idx="5">
                  <c:v>FY19Q3</c:v>
                </c:pt>
                <c:pt idx="6">
                  <c:v>FY19Q4F</c:v>
                </c:pt>
                <c:pt idx="7">
                  <c:v>FY20Q1</c:v>
                </c:pt>
                <c:pt idx="8">
                  <c:v>FY20Q2</c:v>
                </c:pt>
              </c:strCache>
            </c:strRef>
          </c:cat>
          <c:val>
            <c:numRef>
              <c:f>Charts!$C$27:$K$27</c:f>
              <c:numCache>
                <c:formatCode>_(* #,##0_);_(* \(#,##0\);_(* "-"??_);_(@_)</c:formatCode>
                <c:ptCount val="9"/>
                <c:pt idx="0">
                  <c:v>7241.3444943999993</c:v>
                </c:pt>
                <c:pt idx="1">
                  <c:v>6404.9642456000001</c:v>
                </c:pt>
                <c:pt idx="2">
                  <c:v>5807.6589053999996</c:v>
                </c:pt>
                <c:pt idx="3">
                  <c:v>6518.9634171999996</c:v>
                </c:pt>
                <c:pt idx="4">
                  <c:v>7618.7205692000007</c:v>
                </c:pt>
                <c:pt idx="5">
                  <c:v>7392.69334438858</c:v>
                </c:pt>
                <c:pt idx="6">
                  <c:v>6046.9890256999988</c:v>
                </c:pt>
                <c:pt idx="7">
                  <c:v>7525.4655856999998</c:v>
                </c:pt>
                <c:pt idx="8">
                  <c:v>8006.5902690000003</c:v>
                </c:pt>
              </c:numCache>
            </c:numRef>
          </c:val>
          <c:extLst>
            <c:ext xmlns:c16="http://schemas.microsoft.com/office/drawing/2014/chart" uri="{C3380CC4-5D6E-409C-BE32-E72D297353CC}">
              <c16:uniqueId val="{00000001-0A72-4DBD-8204-43DDC6A5086D}"/>
            </c:ext>
          </c:extLst>
        </c:ser>
        <c:ser>
          <c:idx val="2"/>
          <c:order val="2"/>
          <c:tx>
            <c:strRef>
              <c:f>Charts!$A$28</c:f>
              <c:strCache>
                <c:ptCount val="1"/>
                <c:pt idx="0">
                  <c:v>OG</c:v>
                </c:pt>
              </c:strCache>
            </c:strRef>
          </c:tx>
          <c:spPr>
            <a:solidFill>
              <a:schemeClr val="accent3"/>
            </a:solidFill>
            <a:ln>
              <a:noFill/>
            </a:ln>
            <a:effectLst/>
          </c:spPr>
          <c:invertIfNegative val="0"/>
          <c:cat>
            <c:strRef>
              <c:f>Charts!$C$25:$K$25</c:f>
              <c:strCache>
                <c:ptCount val="9"/>
                <c:pt idx="0">
                  <c:v>F 18YQ2</c:v>
                </c:pt>
                <c:pt idx="1">
                  <c:v>FY18Q3</c:v>
                </c:pt>
                <c:pt idx="2">
                  <c:v>FY18Q4</c:v>
                </c:pt>
                <c:pt idx="3">
                  <c:v>FY19Q1</c:v>
                </c:pt>
                <c:pt idx="4">
                  <c:v>FY19Q2</c:v>
                </c:pt>
                <c:pt idx="5">
                  <c:v>FY19Q3</c:v>
                </c:pt>
                <c:pt idx="6">
                  <c:v>FY19Q4F</c:v>
                </c:pt>
                <c:pt idx="7">
                  <c:v>FY20Q1</c:v>
                </c:pt>
                <c:pt idx="8">
                  <c:v>FY20Q2</c:v>
                </c:pt>
              </c:strCache>
            </c:strRef>
          </c:cat>
          <c:val>
            <c:numRef>
              <c:f>Charts!$C$28:$K$28</c:f>
              <c:numCache>
                <c:formatCode>_(* #,##0_);_(* \(#,##0\);_(* "-"??_);_(@_)</c:formatCode>
                <c:ptCount val="9"/>
                <c:pt idx="0">
                  <c:v>7390.4239800000005</c:v>
                </c:pt>
                <c:pt idx="1">
                  <c:v>7166.8793072999997</c:v>
                </c:pt>
                <c:pt idx="2">
                  <c:v>6304.5285544107019</c:v>
                </c:pt>
                <c:pt idx="3">
                  <c:v>5847.0238976999999</c:v>
                </c:pt>
                <c:pt idx="4">
                  <c:v>5314.9374625</c:v>
                </c:pt>
                <c:pt idx="5">
                  <c:v>4832.8414547152033</c:v>
                </c:pt>
                <c:pt idx="6">
                  <c:v>5143.6961302000009</c:v>
                </c:pt>
                <c:pt idx="7">
                  <c:v>4607.6220619999986</c:v>
                </c:pt>
                <c:pt idx="8">
                  <c:v>4953.6494714999999</c:v>
                </c:pt>
              </c:numCache>
            </c:numRef>
          </c:val>
          <c:extLst>
            <c:ext xmlns:c16="http://schemas.microsoft.com/office/drawing/2014/chart" uri="{C3380CC4-5D6E-409C-BE32-E72D297353CC}">
              <c16:uniqueId val="{00000002-0A72-4DBD-8204-43DDC6A5086D}"/>
            </c:ext>
          </c:extLst>
        </c:ser>
        <c:ser>
          <c:idx val="3"/>
          <c:order val="3"/>
          <c:tx>
            <c:strRef>
              <c:f>Charts!$A$29</c:f>
              <c:strCache>
                <c:ptCount val="1"/>
                <c:pt idx="0">
                  <c:v>YC</c:v>
                </c:pt>
              </c:strCache>
            </c:strRef>
          </c:tx>
          <c:spPr>
            <a:solidFill>
              <a:schemeClr val="accent4"/>
            </a:solidFill>
            <a:ln>
              <a:noFill/>
            </a:ln>
            <a:effectLst/>
          </c:spPr>
          <c:invertIfNegative val="0"/>
          <c:cat>
            <c:strRef>
              <c:f>Charts!$C$25:$K$25</c:f>
              <c:strCache>
                <c:ptCount val="9"/>
                <c:pt idx="0">
                  <c:v>F 18YQ2</c:v>
                </c:pt>
                <c:pt idx="1">
                  <c:v>FY18Q3</c:v>
                </c:pt>
                <c:pt idx="2">
                  <c:v>FY18Q4</c:v>
                </c:pt>
                <c:pt idx="3">
                  <c:v>FY19Q1</c:v>
                </c:pt>
                <c:pt idx="4">
                  <c:v>FY19Q2</c:v>
                </c:pt>
                <c:pt idx="5">
                  <c:v>FY19Q3</c:v>
                </c:pt>
                <c:pt idx="6">
                  <c:v>FY19Q4F</c:v>
                </c:pt>
                <c:pt idx="7">
                  <c:v>FY20Q1</c:v>
                </c:pt>
                <c:pt idx="8">
                  <c:v>FY20Q2</c:v>
                </c:pt>
              </c:strCache>
            </c:strRef>
          </c:cat>
          <c:val>
            <c:numRef>
              <c:f>Charts!$C$29:$K$29</c:f>
              <c:numCache>
                <c:formatCode>_(* #,##0_);_(* \(#,##0\);_(* "-"??_);_(@_)</c:formatCode>
                <c:ptCount val="9"/>
                <c:pt idx="0">
                  <c:v>393.25260730000002</c:v>
                </c:pt>
                <c:pt idx="1">
                  <c:v>492.24422170000003</c:v>
                </c:pt>
                <c:pt idx="2">
                  <c:v>509.56853590000003</c:v>
                </c:pt>
                <c:pt idx="3">
                  <c:v>254.26301850000002</c:v>
                </c:pt>
                <c:pt idx="4">
                  <c:v>531.17629999999997</c:v>
                </c:pt>
                <c:pt idx="5">
                  <c:v>718.29181850000009</c:v>
                </c:pt>
                <c:pt idx="6">
                  <c:v>899.15197474794024</c:v>
                </c:pt>
                <c:pt idx="7">
                  <c:v>639.9388034000001</c:v>
                </c:pt>
                <c:pt idx="8">
                  <c:v>649.82081010000002</c:v>
                </c:pt>
              </c:numCache>
            </c:numRef>
          </c:val>
          <c:extLst>
            <c:ext xmlns:c16="http://schemas.microsoft.com/office/drawing/2014/chart" uri="{C3380CC4-5D6E-409C-BE32-E72D297353CC}">
              <c16:uniqueId val="{00000003-0A72-4DBD-8204-43DDC6A5086D}"/>
            </c:ext>
          </c:extLst>
        </c:ser>
        <c:ser>
          <c:idx val="4"/>
          <c:order val="4"/>
          <c:tx>
            <c:strRef>
              <c:f>Charts!$A$30</c:f>
              <c:strCache>
                <c:ptCount val="1"/>
                <c:pt idx="0">
                  <c:v>SB Dairy</c:v>
                </c:pt>
              </c:strCache>
            </c:strRef>
          </c:tx>
          <c:spPr>
            <a:solidFill>
              <a:schemeClr val="accent5"/>
            </a:solidFill>
            <a:ln>
              <a:noFill/>
            </a:ln>
            <a:effectLst/>
          </c:spPr>
          <c:invertIfNegative val="0"/>
          <c:cat>
            <c:strRef>
              <c:f>Charts!$C$25:$K$25</c:f>
              <c:strCache>
                <c:ptCount val="9"/>
                <c:pt idx="0">
                  <c:v>F 18YQ2</c:v>
                </c:pt>
                <c:pt idx="1">
                  <c:v>FY18Q3</c:v>
                </c:pt>
                <c:pt idx="2">
                  <c:v>FY18Q4</c:v>
                </c:pt>
                <c:pt idx="3">
                  <c:v>FY19Q1</c:v>
                </c:pt>
                <c:pt idx="4">
                  <c:v>FY19Q2</c:v>
                </c:pt>
                <c:pt idx="5">
                  <c:v>FY19Q3</c:v>
                </c:pt>
                <c:pt idx="6">
                  <c:v>FY19Q4F</c:v>
                </c:pt>
                <c:pt idx="7">
                  <c:v>FY20Q1</c:v>
                </c:pt>
                <c:pt idx="8">
                  <c:v>FY20Q2</c:v>
                </c:pt>
              </c:strCache>
            </c:strRef>
          </c:cat>
          <c:val>
            <c:numRef>
              <c:f>Charts!$C$30:$K$30</c:f>
              <c:numCache>
                <c:formatCode>_(* #,##0_);_(* \(#,##0\);_(* "-"??_);_(@_)</c:formatCode>
                <c:ptCount val="9"/>
                <c:pt idx="0">
                  <c:v>183.0957425</c:v>
                </c:pt>
                <c:pt idx="1">
                  <c:v>116.82112339999999</c:v>
                </c:pt>
                <c:pt idx="2">
                  <c:v>30.1</c:v>
                </c:pt>
                <c:pt idx="3">
                  <c:v>17.2</c:v>
                </c:pt>
                <c:pt idx="4">
                  <c:v>25.8</c:v>
                </c:pt>
                <c:pt idx="5">
                  <c:v>253.30670429999998</c:v>
                </c:pt>
                <c:pt idx="6">
                  <c:v>65.52</c:v>
                </c:pt>
                <c:pt idx="7">
                  <c:v>258.47248830000001</c:v>
                </c:pt>
                <c:pt idx="8">
                  <c:v>232.42558599999998</c:v>
                </c:pt>
              </c:numCache>
            </c:numRef>
          </c:val>
          <c:extLst>
            <c:ext xmlns:c16="http://schemas.microsoft.com/office/drawing/2014/chart" uri="{C3380CC4-5D6E-409C-BE32-E72D297353CC}">
              <c16:uniqueId val="{00000004-0A72-4DBD-8204-43DDC6A5086D}"/>
            </c:ext>
          </c:extLst>
        </c:ser>
        <c:dLbls>
          <c:showLegendKey val="0"/>
          <c:showVal val="0"/>
          <c:showCatName val="0"/>
          <c:showSerName val="0"/>
          <c:showPercent val="0"/>
          <c:showBubbleSize val="0"/>
        </c:dLbls>
        <c:gapWidth val="55"/>
        <c:overlap val="100"/>
        <c:axId val="831305736"/>
        <c:axId val="831305080"/>
      </c:barChart>
      <c:catAx>
        <c:axId val="831305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305080"/>
        <c:crosses val="autoZero"/>
        <c:auto val="1"/>
        <c:lblAlgn val="ctr"/>
        <c:lblOffset val="100"/>
        <c:noMultiLvlLbl val="0"/>
      </c:catAx>
      <c:valAx>
        <c:axId val="831305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Sales $ (in thous)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305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Dairy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Charts!$A$26</c:f>
              <c:strCache>
                <c:ptCount val="1"/>
                <c:pt idx="0">
                  <c:v>AB20</c:v>
                </c:pt>
              </c:strCache>
            </c:strRef>
          </c:tx>
          <c:spPr>
            <a:solidFill>
              <a:schemeClr val="accent1"/>
            </a:solidFill>
            <a:ln>
              <a:noFill/>
            </a:ln>
            <a:effectLst/>
          </c:spPr>
          <c:invertIfNegative val="0"/>
          <c:cat>
            <c:strRef>
              <c:f>Charts!$C$25:$K$25</c:f>
              <c:strCache>
                <c:ptCount val="9"/>
                <c:pt idx="0">
                  <c:v>F 18YQ2</c:v>
                </c:pt>
                <c:pt idx="1">
                  <c:v>FY18Q3</c:v>
                </c:pt>
                <c:pt idx="2">
                  <c:v>FY18Q4</c:v>
                </c:pt>
                <c:pt idx="3">
                  <c:v>FY19Q1</c:v>
                </c:pt>
                <c:pt idx="4">
                  <c:v>FY19Q2</c:v>
                </c:pt>
                <c:pt idx="5">
                  <c:v>FY19Q3</c:v>
                </c:pt>
                <c:pt idx="6">
                  <c:v>FY19Q4F</c:v>
                </c:pt>
                <c:pt idx="7">
                  <c:v>FY20Q1</c:v>
                </c:pt>
                <c:pt idx="8">
                  <c:v>FY20Q2</c:v>
                </c:pt>
              </c:strCache>
            </c:strRef>
          </c:cat>
          <c:val>
            <c:numRef>
              <c:f>Charts!$C$26:$K$26</c:f>
              <c:numCache>
                <c:formatCode>_(* #,##0_);_(* \(#,##0\);_(* "-"??_);_(@_)</c:formatCode>
                <c:ptCount val="9"/>
                <c:pt idx="0">
                  <c:v>1858.5553031000002</c:v>
                </c:pt>
                <c:pt idx="1">
                  <c:v>1541.9234402</c:v>
                </c:pt>
                <c:pt idx="2">
                  <c:v>1149.0278662000001</c:v>
                </c:pt>
                <c:pt idx="3">
                  <c:v>1171.5752656</c:v>
                </c:pt>
                <c:pt idx="4">
                  <c:v>1152.7656743</c:v>
                </c:pt>
                <c:pt idx="5">
                  <c:v>1531.0373256083137</c:v>
                </c:pt>
                <c:pt idx="6">
                  <c:v>1421.6183861374552</c:v>
                </c:pt>
                <c:pt idx="7">
                  <c:v>1336.4276178000002</c:v>
                </c:pt>
                <c:pt idx="8">
                  <c:v>1576.7868051</c:v>
                </c:pt>
              </c:numCache>
            </c:numRef>
          </c:val>
          <c:extLst>
            <c:ext xmlns:c16="http://schemas.microsoft.com/office/drawing/2014/chart" uri="{C3380CC4-5D6E-409C-BE32-E72D297353CC}">
              <c16:uniqueId val="{00000000-CDEF-4DB9-8C6C-A7501FDDDD16}"/>
            </c:ext>
          </c:extLst>
        </c:ser>
        <c:ser>
          <c:idx val="1"/>
          <c:order val="1"/>
          <c:tx>
            <c:strRef>
              <c:f>Charts!$A$27</c:f>
              <c:strCache>
                <c:ptCount val="1"/>
                <c:pt idx="0">
                  <c:v>AN</c:v>
                </c:pt>
              </c:strCache>
            </c:strRef>
          </c:tx>
          <c:spPr>
            <a:solidFill>
              <a:schemeClr val="accent2"/>
            </a:solidFill>
            <a:ln>
              <a:noFill/>
            </a:ln>
            <a:effectLst/>
          </c:spPr>
          <c:invertIfNegative val="0"/>
          <c:cat>
            <c:strRef>
              <c:f>Charts!$C$25:$K$25</c:f>
              <c:strCache>
                <c:ptCount val="9"/>
                <c:pt idx="0">
                  <c:v>F 18YQ2</c:v>
                </c:pt>
                <c:pt idx="1">
                  <c:v>FY18Q3</c:v>
                </c:pt>
                <c:pt idx="2">
                  <c:v>FY18Q4</c:v>
                </c:pt>
                <c:pt idx="3">
                  <c:v>FY19Q1</c:v>
                </c:pt>
                <c:pt idx="4">
                  <c:v>FY19Q2</c:v>
                </c:pt>
                <c:pt idx="5">
                  <c:v>FY19Q3</c:v>
                </c:pt>
                <c:pt idx="6">
                  <c:v>FY19Q4F</c:v>
                </c:pt>
                <c:pt idx="7">
                  <c:v>FY20Q1</c:v>
                </c:pt>
                <c:pt idx="8">
                  <c:v>FY20Q2</c:v>
                </c:pt>
              </c:strCache>
            </c:strRef>
          </c:cat>
          <c:val>
            <c:numRef>
              <c:f>Charts!$C$27:$K$27</c:f>
              <c:numCache>
                <c:formatCode>_(* #,##0_);_(* \(#,##0\);_(* "-"??_);_(@_)</c:formatCode>
                <c:ptCount val="9"/>
                <c:pt idx="0">
                  <c:v>7241.3444943999993</c:v>
                </c:pt>
                <c:pt idx="1">
                  <c:v>6404.9642456000001</c:v>
                </c:pt>
                <c:pt idx="2">
                  <c:v>5807.6589053999996</c:v>
                </c:pt>
                <c:pt idx="3">
                  <c:v>6518.9634171999996</c:v>
                </c:pt>
                <c:pt idx="4">
                  <c:v>7618.7205692000007</c:v>
                </c:pt>
                <c:pt idx="5">
                  <c:v>7392.69334438858</c:v>
                </c:pt>
                <c:pt idx="6">
                  <c:v>6046.9890256999988</c:v>
                </c:pt>
                <c:pt idx="7">
                  <c:v>7525.4655856999998</c:v>
                </c:pt>
                <c:pt idx="8">
                  <c:v>8006.5902690000003</c:v>
                </c:pt>
              </c:numCache>
            </c:numRef>
          </c:val>
          <c:extLst>
            <c:ext xmlns:c16="http://schemas.microsoft.com/office/drawing/2014/chart" uri="{C3380CC4-5D6E-409C-BE32-E72D297353CC}">
              <c16:uniqueId val="{00000001-CDEF-4DB9-8C6C-A7501FDDDD16}"/>
            </c:ext>
          </c:extLst>
        </c:ser>
        <c:ser>
          <c:idx val="2"/>
          <c:order val="2"/>
          <c:tx>
            <c:strRef>
              <c:f>Charts!$A$28</c:f>
              <c:strCache>
                <c:ptCount val="1"/>
                <c:pt idx="0">
                  <c:v>OG</c:v>
                </c:pt>
              </c:strCache>
            </c:strRef>
          </c:tx>
          <c:spPr>
            <a:solidFill>
              <a:schemeClr val="accent3"/>
            </a:solidFill>
            <a:ln>
              <a:noFill/>
            </a:ln>
            <a:effectLst/>
          </c:spPr>
          <c:invertIfNegative val="0"/>
          <c:cat>
            <c:strRef>
              <c:f>Charts!$C$25:$K$25</c:f>
              <c:strCache>
                <c:ptCount val="9"/>
                <c:pt idx="0">
                  <c:v>F 18YQ2</c:v>
                </c:pt>
                <c:pt idx="1">
                  <c:v>FY18Q3</c:v>
                </c:pt>
                <c:pt idx="2">
                  <c:v>FY18Q4</c:v>
                </c:pt>
                <c:pt idx="3">
                  <c:v>FY19Q1</c:v>
                </c:pt>
                <c:pt idx="4">
                  <c:v>FY19Q2</c:v>
                </c:pt>
                <c:pt idx="5">
                  <c:v>FY19Q3</c:v>
                </c:pt>
                <c:pt idx="6">
                  <c:v>FY19Q4F</c:v>
                </c:pt>
                <c:pt idx="7">
                  <c:v>FY20Q1</c:v>
                </c:pt>
                <c:pt idx="8">
                  <c:v>FY20Q2</c:v>
                </c:pt>
              </c:strCache>
            </c:strRef>
          </c:cat>
          <c:val>
            <c:numRef>
              <c:f>Charts!$C$28:$K$28</c:f>
              <c:numCache>
                <c:formatCode>_(* #,##0_);_(* \(#,##0\);_(* "-"??_);_(@_)</c:formatCode>
                <c:ptCount val="9"/>
                <c:pt idx="0">
                  <c:v>7390.4239800000005</c:v>
                </c:pt>
                <c:pt idx="1">
                  <c:v>7166.8793072999997</c:v>
                </c:pt>
                <c:pt idx="2">
                  <c:v>6304.5285544107019</c:v>
                </c:pt>
                <c:pt idx="3">
                  <c:v>5847.0238976999999</c:v>
                </c:pt>
                <c:pt idx="4">
                  <c:v>5314.9374625</c:v>
                </c:pt>
                <c:pt idx="5">
                  <c:v>4832.8414547152033</c:v>
                </c:pt>
                <c:pt idx="6">
                  <c:v>5143.6961302000009</c:v>
                </c:pt>
                <c:pt idx="7">
                  <c:v>4607.6220619999986</c:v>
                </c:pt>
                <c:pt idx="8">
                  <c:v>4953.6494714999999</c:v>
                </c:pt>
              </c:numCache>
            </c:numRef>
          </c:val>
          <c:extLst>
            <c:ext xmlns:c16="http://schemas.microsoft.com/office/drawing/2014/chart" uri="{C3380CC4-5D6E-409C-BE32-E72D297353CC}">
              <c16:uniqueId val="{00000002-CDEF-4DB9-8C6C-A7501FDDDD16}"/>
            </c:ext>
          </c:extLst>
        </c:ser>
        <c:ser>
          <c:idx val="3"/>
          <c:order val="3"/>
          <c:tx>
            <c:strRef>
              <c:f>Charts!$A$29</c:f>
              <c:strCache>
                <c:ptCount val="1"/>
                <c:pt idx="0">
                  <c:v>YC</c:v>
                </c:pt>
              </c:strCache>
            </c:strRef>
          </c:tx>
          <c:spPr>
            <a:solidFill>
              <a:schemeClr val="accent4"/>
            </a:solidFill>
            <a:ln>
              <a:noFill/>
            </a:ln>
            <a:effectLst/>
          </c:spPr>
          <c:invertIfNegative val="0"/>
          <c:cat>
            <c:strRef>
              <c:f>Charts!$C$25:$K$25</c:f>
              <c:strCache>
                <c:ptCount val="9"/>
                <c:pt idx="0">
                  <c:v>F 18YQ2</c:v>
                </c:pt>
                <c:pt idx="1">
                  <c:v>FY18Q3</c:v>
                </c:pt>
                <c:pt idx="2">
                  <c:v>FY18Q4</c:v>
                </c:pt>
                <c:pt idx="3">
                  <c:v>FY19Q1</c:v>
                </c:pt>
                <c:pt idx="4">
                  <c:v>FY19Q2</c:v>
                </c:pt>
                <c:pt idx="5">
                  <c:v>FY19Q3</c:v>
                </c:pt>
                <c:pt idx="6">
                  <c:v>FY19Q4F</c:v>
                </c:pt>
                <c:pt idx="7">
                  <c:v>FY20Q1</c:v>
                </c:pt>
                <c:pt idx="8">
                  <c:v>FY20Q2</c:v>
                </c:pt>
              </c:strCache>
            </c:strRef>
          </c:cat>
          <c:val>
            <c:numRef>
              <c:f>Charts!$C$29:$K$29</c:f>
              <c:numCache>
                <c:formatCode>_(* #,##0_);_(* \(#,##0\);_(* "-"??_);_(@_)</c:formatCode>
                <c:ptCount val="9"/>
                <c:pt idx="0">
                  <c:v>393.25260730000002</c:v>
                </c:pt>
                <c:pt idx="1">
                  <c:v>492.24422170000003</c:v>
                </c:pt>
                <c:pt idx="2">
                  <c:v>509.56853590000003</c:v>
                </c:pt>
                <c:pt idx="3">
                  <c:v>254.26301850000002</c:v>
                </c:pt>
                <c:pt idx="4">
                  <c:v>531.17629999999997</c:v>
                </c:pt>
                <c:pt idx="5">
                  <c:v>718.29181850000009</c:v>
                </c:pt>
                <c:pt idx="6">
                  <c:v>899.15197474794024</c:v>
                </c:pt>
                <c:pt idx="7">
                  <c:v>639.9388034000001</c:v>
                </c:pt>
                <c:pt idx="8">
                  <c:v>649.82081010000002</c:v>
                </c:pt>
              </c:numCache>
            </c:numRef>
          </c:val>
          <c:extLst>
            <c:ext xmlns:c16="http://schemas.microsoft.com/office/drawing/2014/chart" uri="{C3380CC4-5D6E-409C-BE32-E72D297353CC}">
              <c16:uniqueId val="{00000003-CDEF-4DB9-8C6C-A7501FDDDD16}"/>
            </c:ext>
          </c:extLst>
        </c:ser>
        <c:ser>
          <c:idx val="4"/>
          <c:order val="4"/>
          <c:tx>
            <c:strRef>
              <c:f>Charts!$A$30</c:f>
              <c:strCache>
                <c:ptCount val="1"/>
                <c:pt idx="0">
                  <c:v>SB Dairy</c:v>
                </c:pt>
              </c:strCache>
            </c:strRef>
          </c:tx>
          <c:spPr>
            <a:solidFill>
              <a:schemeClr val="accent5"/>
            </a:solidFill>
            <a:ln>
              <a:noFill/>
            </a:ln>
            <a:effectLst/>
          </c:spPr>
          <c:invertIfNegative val="0"/>
          <c:cat>
            <c:strRef>
              <c:f>Charts!$C$25:$K$25</c:f>
              <c:strCache>
                <c:ptCount val="9"/>
                <c:pt idx="0">
                  <c:v>F 18YQ2</c:v>
                </c:pt>
                <c:pt idx="1">
                  <c:v>FY18Q3</c:v>
                </c:pt>
                <c:pt idx="2">
                  <c:v>FY18Q4</c:v>
                </c:pt>
                <c:pt idx="3">
                  <c:v>FY19Q1</c:v>
                </c:pt>
                <c:pt idx="4">
                  <c:v>FY19Q2</c:v>
                </c:pt>
                <c:pt idx="5">
                  <c:v>FY19Q3</c:v>
                </c:pt>
                <c:pt idx="6">
                  <c:v>FY19Q4F</c:v>
                </c:pt>
                <c:pt idx="7">
                  <c:v>FY20Q1</c:v>
                </c:pt>
                <c:pt idx="8">
                  <c:v>FY20Q2</c:v>
                </c:pt>
              </c:strCache>
            </c:strRef>
          </c:cat>
          <c:val>
            <c:numRef>
              <c:f>Charts!$C$30:$K$30</c:f>
              <c:numCache>
                <c:formatCode>_(* #,##0_);_(* \(#,##0\);_(* "-"??_);_(@_)</c:formatCode>
                <c:ptCount val="9"/>
                <c:pt idx="0">
                  <c:v>183.0957425</c:v>
                </c:pt>
                <c:pt idx="1">
                  <c:v>116.82112339999999</c:v>
                </c:pt>
                <c:pt idx="2">
                  <c:v>30.1</c:v>
                </c:pt>
                <c:pt idx="3">
                  <c:v>17.2</c:v>
                </c:pt>
                <c:pt idx="4">
                  <c:v>25.8</c:v>
                </c:pt>
                <c:pt idx="5">
                  <c:v>253.30670429999998</c:v>
                </c:pt>
                <c:pt idx="6">
                  <c:v>65.52</c:v>
                </c:pt>
                <c:pt idx="7">
                  <c:v>258.47248830000001</c:v>
                </c:pt>
                <c:pt idx="8">
                  <c:v>232.42558599999998</c:v>
                </c:pt>
              </c:numCache>
            </c:numRef>
          </c:val>
          <c:extLst>
            <c:ext xmlns:c16="http://schemas.microsoft.com/office/drawing/2014/chart" uri="{C3380CC4-5D6E-409C-BE32-E72D297353CC}">
              <c16:uniqueId val="{00000004-CDEF-4DB9-8C6C-A7501FDDDD16}"/>
            </c:ext>
          </c:extLst>
        </c:ser>
        <c:dLbls>
          <c:showLegendKey val="0"/>
          <c:showVal val="0"/>
          <c:showCatName val="0"/>
          <c:showSerName val="0"/>
          <c:showPercent val="0"/>
          <c:showBubbleSize val="0"/>
        </c:dLbls>
        <c:gapWidth val="219"/>
        <c:overlap val="-27"/>
        <c:axId val="681507496"/>
        <c:axId val="681516352"/>
      </c:barChart>
      <c:catAx>
        <c:axId val="681507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1516352"/>
        <c:crosses val="autoZero"/>
        <c:auto val="1"/>
        <c:lblAlgn val="ctr"/>
        <c:lblOffset val="100"/>
        <c:noMultiLvlLbl val="0"/>
      </c:catAx>
      <c:valAx>
        <c:axId val="681516352"/>
        <c:scaling>
          <c:orientation val="minMax"/>
          <c:max val="8000"/>
          <c:min val="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1507496"/>
        <c:crosses val="autoZero"/>
        <c:crossBetween val="between"/>
        <c:majorUnit val="1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AB20,</a:t>
            </a:r>
            <a:r>
              <a:rPr lang="en-US" baseline="0"/>
              <a:t> Yeast Culture and SB Dairy GM</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Charts!$O$47</c:f>
              <c:strCache>
                <c:ptCount val="1"/>
                <c:pt idx="0">
                  <c:v>AB20</c:v>
                </c:pt>
              </c:strCache>
            </c:strRef>
          </c:tx>
          <c:spPr>
            <a:solidFill>
              <a:schemeClr val="accent1"/>
            </a:solidFill>
            <a:ln>
              <a:noFill/>
            </a:ln>
            <a:effectLst/>
          </c:spPr>
          <c:invertIfNegative val="0"/>
          <c:cat>
            <c:strRef>
              <c:f>Charts!$Q$46:$Y$46</c:f>
              <c:strCache>
                <c:ptCount val="9"/>
                <c:pt idx="0">
                  <c:v>F 18YQ2</c:v>
                </c:pt>
                <c:pt idx="1">
                  <c:v>FY18Q3</c:v>
                </c:pt>
                <c:pt idx="2">
                  <c:v>FY18Q4</c:v>
                </c:pt>
                <c:pt idx="3">
                  <c:v>FY19Q1</c:v>
                </c:pt>
                <c:pt idx="4">
                  <c:v>FY19Q2</c:v>
                </c:pt>
                <c:pt idx="5">
                  <c:v>FY19Q3</c:v>
                </c:pt>
                <c:pt idx="6">
                  <c:v>FY19Q4F</c:v>
                </c:pt>
                <c:pt idx="7">
                  <c:v>FY20Q1</c:v>
                </c:pt>
                <c:pt idx="8">
                  <c:v>FY20Q2</c:v>
                </c:pt>
              </c:strCache>
            </c:strRef>
          </c:cat>
          <c:val>
            <c:numRef>
              <c:f>Charts!$Q$47:$Y$47</c:f>
              <c:numCache>
                <c:formatCode>_(* #,##0_);_(* \(#,##0\);_(* "-"??_);_(@_)</c:formatCode>
                <c:ptCount val="9"/>
                <c:pt idx="0">
                  <c:v>1346.2456631</c:v>
                </c:pt>
                <c:pt idx="1">
                  <c:v>1090.8525901999999</c:v>
                </c:pt>
                <c:pt idx="2">
                  <c:v>812.35027620000005</c:v>
                </c:pt>
                <c:pt idx="3">
                  <c:v>836.15124560000004</c:v>
                </c:pt>
                <c:pt idx="4">
                  <c:v>814.12083429999996</c:v>
                </c:pt>
                <c:pt idx="5">
                  <c:v>883.37626220000004</c:v>
                </c:pt>
                <c:pt idx="6">
                  <c:v>997.873198</c:v>
                </c:pt>
                <c:pt idx="7">
                  <c:v>982.7810078</c:v>
                </c:pt>
                <c:pt idx="8">
                  <c:v>1160.1760251000003</c:v>
                </c:pt>
              </c:numCache>
            </c:numRef>
          </c:val>
          <c:extLst>
            <c:ext xmlns:c16="http://schemas.microsoft.com/office/drawing/2014/chart" uri="{C3380CC4-5D6E-409C-BE32-E72D297353CC}">
              <c16:uniqueId val="{00000000-C91D-44E3-B756-EBB8E0282004}"/>
            </c:ext>
          </c:extLst>
        </c:ser>
        <c:ser>
          <c:idx val="1"/>
          <c:order val="1"/>
          <c:tx>
            <c:strRef>
              <c:f>Charts!$O$48</c:f>
              <c:strCache>
                <c:ptCount val="1"/>
                <c:pt idx="0">
                  <c:v>YC</c:v>
                </c:pt>
              </c:strCache>
            </c:strRef>
          </c:tx>
          <c:spPr>
            <a:solidFill>
              <a:schemeClr val="accent2"/>
            </a:solidFill>
            <a:ln>
              <a:noFill/>
            </a:ln>
            <a:effectLst/>
          </c:spPr>
          <c:invertIfNegative val="0"/>
          <c:cat>
            <c:strRef>
              <c:f>Charts!$Q$46:$Y$46</c:f>
              <c:strCache>
                <c:ptCount val="9"/>
                <c:pt idx="0">
                  <c:v>F 18YQ2</c:v>
                </c:pt>
                <c:pt idx="1">
                  <c:v>FY18Q3</c:v>
                </c:pt>
                <c:pt idx="2">
                  <c:v>FY18Q4</c:v>
                </c:pt>
                <c:pt idx="3">
                  <c:v>FY19Q1</c:v>
                </c:pt>
                <c:pt idx="4">
                  <c:v>FY19Q2</c:v>
                </c:pt>
                <c:pt idx="5">
                  <c:v>FY19Q3</c:v>
                </c:pt>
                <c:pt idx="6">
                  <c:v>FY19Q4F</c:v>
                </c:pt>
                <c:pt idx="7">
                  <c:v>FY20Q1</c:v>
                </c:pt>
                <c:pt idx="8">
                  <c:v>FY20Q2</c:v>
                </c:pt>
              </c:strCache>
            </c:strRef>
          </c:cat>
          <c:val>
            <c:numRef>
              <c:f>Charts!$Q$48:$Y$48</c:f>
              <c:numCache>
                <c:formatCode>_(* #,##0_);_(* \(#,##0\);_(* "-"??_);_(@_)</c:formatCode>
                <c:ptCount val="9"/>
                <c:pt idx="0">
                  <c:v>192.29613495033075</c:v>
                </c:pt>
                <c:pt idx="1">
                  <c:v>220.30949609999999</c:v>
                </c:pt>
                <c:pt idx="2">
                  <c:v>204.25029589999997</c:v>
                </c:pt>
                <c:pt idx="3">
                  <c:v>97.334028500000002</c:v>
                </c:pt>
                <c:pt idx="4">
                  <c:v>206.81383</c:v>
                </c:pt>
                <c:pt idx="5">
                  <c:v>227.94339769999999</c:v>
                </c:pt>
                <c:pt idx="6">
                  <c:v>247.19837770000001</c:v>
                </c:pt>
                <c:pt idx="7">
                  <c:v>221.50839339999999</c:v>
                </c:pt>
                <c:pt idx="8">
                  <c:v>265.32148009999997</c:v>
                </c:pt>
              </c:numCache>
            </c:numRef>
          </c:val>
          <c:extLst>
            <c:ext xmlns:c16="http://schemas.microsoft.com/office/drawing/2014/chart" uri="{C3380CC4-5D6E-409C-BE32-E72D297353CC}">
              <c16:uniqueId val="{00000001-C91D-44E3-B756-EBB8E0282004}"/>
            </c:ext>
          </c:extLst>
        </c:ser>
        <c:ser>
          <c:idx val="2"/>
          <c:order val="2"/>
          <c:tx>
            <c:strRef>
              <c:f>Charts!$O$49</c:f>
              <c:strCache>
                <c:ptCount val="1"/>
                <c:pt idx="0">
                  <c:v>SB Dairy</c:v>
                </c:pt>
              </c:strCache>
            </c:strRef>
          </c:tx>
          <c:spPr>
            <a:solidFill>
              <a:schemeClr val="accent3"/>
            </a:solidFill>
            <a:ln>
              <a:noFill/>
            </a:ln>
            <a:effectLst/>
          </c:spPr>
          <c:invertIfNegative val="0"/>
          <c:cat>
            <c:strRef>
              <c:f>Charts!$Q$46:$Y$46</c:f>
              <c:strCache>
                <c:ptCount val="9"/>
                <c:pt idx="0">
                  <c:v>F 18YQ2</c:v>
                </c:pt>
                <c:pt idx="1">
                  <c:v>FY18Q3</c:v>
                </c:pt>
                <c:pt idx="2">
                  <c:v>FY18Q4</c:v>
                </c:pt>
                <c:pt idx="3">
                  <c:v>FY19Q1</c:v>
                </c:pt>
                <c:pt idx="4">
                  <c:v>FY19Q2</c:v>
                </c:pt>
                <c:pt idx="5">
                  <c:v>FY19Q3</c:v>
                </c:pt>
                <c:pt idx="6">
                  <c:v>FY19Q4F</c:v>
                </c:pt>
                <c:pt idx="7">
                  <c:v>FY20Q1</c:v>
                </c:pt>
                <c:pt idx="8">
                  <c:v>FY20Q2</c:v>
                </c:pt>
              </c:strCache>
            </c:strRef>
          </c:cat>
          <c:val>
            <c:numRef>
              <c:f>Charts!$Q$49:$Y$49</c:f>
              <c:numCache>
                <c:formatCode>_(* #,##0_);_(* \(#,##0\);_(* "-"??_);_(@_)</c:formatCode>
                <c:ptCount val="9"/>
                <c:pt idx="0">
                  <c:v>22.049970300000002</c:v>
                </c:pt>
                <c:pt idx="1">
                  <c:v>0</c:v>
                </c:pt>
                <c:pt idx="2">
                  <c:v>0</c:v>
                </c:pt>
                <c:pt idx="3">
                  <c:v>0</c:v>
                </c:pt>
                <c:pt idx="4">
                  <c:v>0</c:v>
                </c:pt>
                <c:pt idx="5">
                  <c:v>120.49046460000001</c:v>
                </c:pt>
                <c:pt idx="6">
                  <c:v>122.67280290000001</c:v>
                </c:pt>
                <c:pt idx="7">
                  <c:v>99.448388299999991</c:v>
                </c:pt>
                <c:pt idx="8">
                  <c:v>79.471816000000004</c:v>
                </c:pt>
              </c:numCache>
            </c:numRef>
          </c:val>
          <c:extLst>
            <c:ext xmlns:c16="http://schemas.microsoft.com/office/drawing/2014/chart" uri="{C3380CC4-5D6E-409C-BE32-E72D297353CC}">
              <c16:uniqueId val="{00000002-C91D-44E3-B756-EBB8E0282004}"/>
            </c:ext>
          </c:extLst>
        </c:ser>
        <c:dLbls>
          <c:showLegendKey val="0"/>
          <c:showVal val="0"/>
          <c:showCatName val="0"/>
          <c:showSerName val="0"/>
          <c:showPercent val="0"/>
          <c:showBubbleSize val="0"/>
        </c:dLbls>
        <c:gapWidth val="219"/>
        <c:overlap val="-27"/>
        <c:axId val="1552936600"/>
        <c:axId val="1552928728"/>
      </c:barChart>
      <c:catAx>
        <c:axId val="1552936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2928728"/>
        <c:crosses val="autoZero"/>
        <c:auto val="1"/>
        <c:lblAlgn val="ctr"/>
        <c:lblOffset val="100"/>
        <c:noMultiLvlLbl val="0"/>
      </c:catAx>
      <c:valAx>
        <c:axId val="1552928728"/>
        <c:scaling>
          <c:orientation val="minMax"/>
          <c:max val="1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Gross Margin (in</a:t>
                </a:r>
                <a:r>
                  <a:rPr lang="en-US" baseline="0"/>
                  <a:t> '000s)</a:t>
                </a:r>
                <a:r>
                  <a:rPr lang="en-US"/>
                  <a: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2936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Animate</a:t>
            </a:r>
            <a:r>
              <a:rPr lang="en-US" baseline="0"/>
              <a:t> and OmniGen GM</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Charts!$O$54</c:f>
              <c:strCache>
                <c:ptCount val="1"/>
                <c:pt idx="0">
                  <c:v>AN</c:v>
                </c:pt>
              </c:strCache>
            </c:strRef>
          </c:tx>
          <c:spPr>
            <a:solidFill>
              <a:schemeClr val="accent1"/>
            </a:solidFill>
            <a:ln>
              <a:noFill/>
            </a:ln>
            <a:effectLst/>
          </c:spPr>
          <c:invertIfNegative val="0"/>
          <c:cat>
            <c:strRef>
              <c:f>Charts!$Q$53:$Y$53</c:f>
              <c:strCache>
                <c:ptCount val="9"/>
                <c:pt idx="0">
                  <c:v>F 18YQ2</c:v>
                </c:pt>
                <c:pt idx="1">
                  <c:v>FY18Q3</c:v>
                </c:pt>
                <c:pt idx="2">
                  <c:v>FY18Q4</c:v>
                </c:pt>
                <c:pt idx="3">
                  <c:v>FY19Q1</c:v>
                </c:pt>
                <c:pt idx="4">
                  <c:v>FY19Q2</c:v>
                </c:pt>
                <c:pt idx="5">
                  <c:v>FY19Q3</c:v>
                </c:pt>
                <c:pt idx="6">
                  <c:v>FY19Q4F</c:v>
                </c:pt>
                <c:pt idx="7">
                  <c:v>FY20Q1</c:v>
                </c:pt>
                <c:pt idx="8">
                  <c:v>FY20Q2</c:v>
                </c:pt>
              </c:strCache>
            </c:strRef>
          </c:cat>
          <c:val>
            <c:numRef>
              <c:f>Charts!$Q$54:$Y$54</c:f>
              <c:numCache>
                <c:formatCode>_(* #,##0_);_(* \(#,##0\);_(* "-"??_);_(@_)</c:formatCode>
                <c:ptCount val="9"/>
                <c:pt idx="0">
                  <c:v>4865.5479844000001</c:v>
                </c:pt>
                <c:pt idx="1">
                  <c:v>4235.8219155999996</c:v>
                </c:pt>
                <c:pt idx="2">
                  <c:v>3720.1368054</c:v>
                </c:pt>
                <c:pt idx="3">
                  <c:v>4259.8979171999999</c:v>
                </c:pt>
                <c:pt idx="4">
                  <c:v>5042.4134392000005</c:v>
                </c:pt>
                <c:pt idx="5">
                  <c:v>3931.5636345999997</c:v>
                </c:pt>
                <c:pt idx="6">
                  <c:v>3863.4424956999997</c:v>
                </c:pt>
                <c:pt idx="7">
                  <c:v>4559.7796756999996</c:v>
                </c:pt>
                <c:pt idx="8">
                  <c:v>4794.8266490000005</c:v>
                </c:pt>
              </c:numCache>
            </c:numRef>
          </c:val>
          <c:extLst>
            <c:ext xmlns:c16="http://schemas.microsoft.com/office/drawing/2014/chart" uri="{C3380CC4-5D6E-409C-BE32-E72D297353CC}">
              <c16:uniqueId val="{00000000-1E3A-4856-AA58-6792CF47159A}"/>
            </c:ext>
          </c:extLst>
        </c:ser>
        <c:ser>
          <c:idx val="1"/>
          <c:order val="1"/>
          <c:tx>
            <c:strRef>
              <c:f>Charts!$O$55</c:f>
              <c:strCache>
                <c:ptCount val="1"/>
                <c:pt idx="0">
                  <c:v>OG</c:v>
                </c:pt>
              </c:strCache>
            </c:strRef>
          </c:tx>
          <c:spPr>
            <a:solidFill>
              <a:schemeClr val="accent2"/>
            </a:solidFill>
            <a:ln>
              <a:noFill/>
            </a:ln>
            <a:effectLst/>
          </c:spPr>
          <c:invertIfNegative val="0"/>
          <c:cat>
            <c:strRef>
              <c:f>Charts!$Q$53:$Y$53</c:f>
              <c:strCache>
                <c:ptCount val="9"/>
                <c:pt idx="0">
                  <c:v>F 18YQ2</c:v>
                </c:pt>
                <c:pt idx="1">
                  <c:v>FY18Q3</c:v>
                </c:pt>
                <c:pt idx="2">
                  <c:v>FY18Q4</c:v>
                </c:pt>
                <c:pt idx="3">
                  <c:v>FY19Q1</c:v>
                </c:pt>
                <c:pt idx="4">
                  <c:v>FY19Q2</c:v>
                </c:pt>
                <c:pt idx="5">
                  <c:v>FY19Q3</c:v>
                </c:pt>
                <c:pt idx="6">
                  <c:v>FY19Q4F</c:v>
                </c:pt>
                <c:pt idx="7">
                  <c:v>FY20Q1</c:v>
                </c:pt>
                <c:pt idx="8">
                  <c:v>FY20Q2</c:v>
                </c:pt>
              </c:strCache>
            </c:strRef>
          </c:cat>
          <c:val>
            <c:numRef>
              <c:f>Charts!$Q$55:$Y$55</c:f>
              <c:numCache>
                <c:formatCode>_(* #,##0_);_(* \(#,##0\);_(* "-"??_);_(@_)</c:formatCode>
                <c:ptCount val="9"/>
                <c:pt idx="0">
                  <c:v>4865.5479844000001</c:v>
                </c:pt>
                <c:pt idx="1">
                  <c:v>4235.8219155999996</c:v>
                </c:pt>
                <c:pt idx="2">
                  <c:v>4079.8328164</c:v>
                </c:pt>
                <c:pt idx="3">
                  <c:v>3993.3960376999999</c:v>
                </c:pt>
                <c:pt idx="4">
                  <c:v>3653.4407925000005</c:v>
                </c:pt>
                <c:pt idx="5">
                  <c:v>3466.5592564000003</c:v>
                </c:pt>
                <c:pt idx="6">
                  <c:v>3540.6754312999997</c:v>
                </c:pt>
                <c:pt idx="7">
                  <c:v>2853.7862120000004</c:v>
                </c:pt>
                <c:pt idx="8">
                  <c:v>2830.0153314999998</c:v>
                </c:pt>
              </c:numCache>
            </c:numRef>
          </c:val>
          <c:extLst>
            <c:ext xmlns:c16="http://schemas.microsoft.com/office/drawing/2014/chart" uri="{C3380CC4-5D6E-409C-BE32-E72D297353CC}">
              <c16:uniqueId val="{00000001-1E3A-4856-AA58-6792CF47159A}"/>
            </c:ext>
          </c:extLst>
        </c:ser>
        <c:dLbls>
          <c:showLegendKey val="0"/>
          <c:showVal val="0"/>
          <c:showCatName val="0"/>
          <c:showSerName val="0"/>
          <c:showPercent val="0"/>
          <c:showBubbleSize val="0"/>
        </c:dLbls>
        <c:gapWidth val="219"/>
        <c:overlap val="-27"/>
        <c:axId val="1189978784"/>
        <c:axId val="1189976488"/>
      </c:barChart>
      <c:catAx>
        <c:axId val="1189978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9976488"/>
        <c:crosses val="autoZero"/>
        <c:auto val="1"/>
        <c:lblAlgn val="ctr"/>
        <c:lblOffset val="100"/>
        <c:noMultiLvlLbl val="0"/>
      </c:catAx>
      <c:valAx>
        <c:axId val="1189976488"/>
        <c:scaling>
          <c:orientation val="minMax"/>
          <c:min val="2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Gorss Margin (in '000s)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9978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7" Type="http://schemas.openxmlformats.org/officeDocument/2006/relationships/chart" Target="../charts/chart16.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833437</xdr:colOff>
      <xdr:row>64</xdr:row>
      <xdr:rowOff>90486</xdr:rowOff>
    </xdr:from>
    <xdr:to>
      <xdr:col>13</xdr:col>
      <xdr:colOff>381000</xdr:colOff>
      <xdr:row>81</xdr:row>
      <xdr:rowOff>161924</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81</xdr:row>
      <xdr:rowOff>47625</xdr:rowOff>
    </xdr:from>
    <xdr:to>
      <xdr:col>15</xdr:col>
      <xdr:colOff>242888</xdr:colOff>
      <xdr:row>99</xdr:row>
      <xdr:rowOff>119063</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3</xdr:row>
      <xdr:rowOff>0</xdr:rowOff>
    </xdr:from>
    <xdr:to>
      <xdr:col>21</xdr:col>
      <xdr:colOff>438150</xdr:colOff>
      <xdr:row>21</xdr:row>
      <xdr:rowOff>9525</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23</xdr:row>
      <xdr:rowOff>0</xdr:rowOff>
    </xdr:from>
    <xdr:to>
      <xdr:col>22</xdr:col>
      <xdr:colOff>0</xdr:colOff>
      <xdr:row>41</xdr:row>
      <xdr:rowOff>9525</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0</xdr:colOff>
      <xdr:row>3</xdr:row>
      <xdr:rowOff>0</xdr:rowOff>
    </xdr:from>
    <xdr:to>
      <xdr:col>34</xdr:col>
      <xdr:colOff>409575</xdr:colOff>
      <xdr:row>21</xdr:row>
      <xdr:rowOff>9525</xdr:rowOff>
    </xdr:to>
    <xdr:graphicFrame macro="">
      <xdr:nvGraphicFramePr>
        <xdr:cNvPr id="4" name="Chart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247650</xdr:colOff>
      <xdr:row>32</xdr:row>
      <xdr:rowOff>152400</xdr:rowOff>
    </xdr:from>
    <xdr:to>
      <xdr:col>8</xdr:col>
      <xdr:colOff>781050</xdr:colOff>
      <xdr:row>51</xdr:row>
      <xdr:rowOff>0</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752474</xdr:colOff>
      <xdr:row>53</xdr:row>
      <xdr:rowOff>161924</xdr:rowOff>
    </xdr:from>
    <xdr:to>
      <xdr:col>8</xdr:col>
      <xdr:colOff>752475</xdr:colOff>
      <xdr:row>73</xdr:row>
      <xdr:rowOff>9525</xdr:rowOff>
    </xdr:to>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514350</xdr:colOff>
      <xdr:row>63</xdr:row>
      <xdr:rowOff>180975</xdr:rowOff>
    </xdr:from>
    <xdr:to>
      <xdr:col>29</xdr:col>
      <xdr:colOff>457201</xdr:colOff>
      <xdr:row>80</xdr:row>
      <xdr:rowOff>171450</xdr:rowOff>
    </xdr:to>
    <xdr:graphicFrame macro="">
      <xdr:nvGraphicFramePr>
        <xdr:cNvPr id="7" name="Chart 6">
          <a:extLst>
            <a:ext uri="{FF2B5EF4-FFF2-40B4-BE49-F238E27FC236}">
              <a16:creationId xmlns:a16="http://schemas.microsoft.com/office/drawing/2014/main" id="{00000000-0008-0000-0A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571500</xdr:colOff>
      <xdr:row>64</xdr:row>
      <xdr:rowOff>0</xdr:rowOff>
    </xdr:from>
    <xdr:to>
      <xdr:col>18</xdr:col>
      <xdr:colOff>304800</xdr:colOff>
      <xdr:row>80</xdr:row>
      <xdr:rowOff>180975</xdr:rowOff>
    </xdr:to>
    <xdr:graphicFrame macro="">
      <xdr:nvGraphicFramePr>
        <xdr:cNvPr id="8" name="Chart 7">
          <a:extLst>
            <a:ext uri="{FF2B5EF4-FFF2-40B4-BE49-F238E27FC236}">
              <a16:creationId xmlns:a16="http://schemas.microsoft.com/office/drawing/2014/main" id="{00000000-0008-0000-0A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15</xdr:col>
      <xdr:colOff>9525</xdr:colOff>
      <xdr:row>75</xdr:row>
      <xdr:rowOff>133350</xdr:rowOff>
    </xdr:from>
    <xdr:to>
      <xdr:col>26</xdr:col>
      <xdr:colOff>676275</xdr:colOff>
      <xdr:row>91</xdr:row>
      <xdr:rowOff>114300</xdr:rowOff>
    </xdr:to>
    <xdr:graphicFrame macro="">
      <xdr:nvGraphicFramePr>
        <xdr:cNvPr id="1378" name="Chart 11">
          <a:extLst>
            <a:ext uri="{FF2B5EF4-FFF2-40B4-BE49-F238E27FC236}">
              <a16:creationId xmlns:a16="http://schemas.microsoft.com/office/drawing/2014/main" id="{00000000-0008-0000-0D00-000062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47625</xdr:colOff>
      <xdr:row>57</xdr:row>
      <xdr:rowOff>123825</xdr:rowOff>
    </xdr:from>
    <xdr:to>
      <xdr:col>39</xdr:col>
      <xdr:colOff>600075</xdr:colOff>
      <xdr:row>74</xdr:row>
      <xdr:rowOff>28575</xdr:rowOff>
    </xdr:to>
    <xdr:graphicFrame macro="">
      <xdr:nvGraphicFramePr>
        <xdr:cNvPr id="1379" name="Chart 12">
          <a:extLst>
            <a:ext uri="{FF2B5EF4-FFF2-40B4-BE49-F238E27FC236}">
              <a16:creationId xmlns:a16="http://schemas.microsoft.com/office/drawing/2014/main" id="{00000000-0008-0000-0D00-000063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41</xdr:col>
      <xdr:colOff>28575</xdr:colOff>
      <xdr:row>57</xdr:row>
      <xdr:rowOff>114300</xdr:rowOff>
    </xdr:from>
    <xdr:to>
      <xdr:col>52</xdr:col>
      <xdr:colOff>0</xdr:colOff>
      <xdr:row>73</xdr:row>
      <xdr:rowOff>95250</xdr:rowOff>
    </xdr:to>
    <xdr:graphicFrame macro="">
      <xdr:nvGraphicFramePr>
        <xdr:cNvPr id="1380" name="Chart 13">
          <a:extLst>
            <a:ext uri="{FF2B5EF4-FFF2-40B4-BE49-F238E27FC236}">
              <a16:creationId xmlns:a16="http://schemas.microsoft.com/office/drawing/2014/main" id="{00000000-0008-0000-0D00-000064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47625</xdr:colOff>
      <xdr:row>93</xdr:row>
      <xdr:rowOff>152400</xdr:rowOff>
    </xdr:from>
    <xdr:to>
      <xdr:col>27</xdr:col>
      <xdr:colOff>19050</xdr:colOff>
      <xdr:row>109</xdr:row>
      <xdr:rowOff>123825</xdr:rowOff>
    </xdr:to>
    <xdr:graphicFrame macro="">
      <xdr:nvGraphicFramePr>
        <xdr:cNvPr id="1381" name="Chart 14">
          <a:extLst>
            <a:ext uri="{FF2B5EF4-FFF2-40B4-BE49-F238E27FC236}">
              <a16:creationId xmlns:a16="http://schemas.microsoft.com/office/drawing/2014/main" id="{00000000-0008-0000-0D00-000065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29</xdr:col>
      <xdr:colOff>114300</xdr:colOff>
      <xdr:row>75</xdr:row>
      <xdr:rowOff>114300</xdr:rowOff>
    </xdr:from>
    <xdr:to>
      <xdr:col>39</xdr:col>
      <xdr:colOff>657225</xdr:colOff>
      <xdr:row>92</xdr:row>
      <xdr:rowOff>0</xdr:rowOff>
    </xdr:to>
    <xdr:graphicFrame macro="">
      <xdr:nvGraphicFramePr>
        <xdr:cNvPr id="1382" name="Chart 15">
          <a:extLst>
            <a:ext uri="{FF2B5EF4-FFF2-40B4-BE49-F238E27FC236}">
              <a16:creationId xmlns:a16="http://schemas.microsoft.com/office/drawing/2014/main" id="{00000000-0008-0000-0D00-000066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41</xdr:col>
      <xdr:colOff>9525</xdr:colOff>
      <xdr:row>75</xdr:row>
      <xdr:rowOff>142875</xdr:rowOff>
    </xdr:from>
    <xdr:to>
      <xdr:col>52</xdr:col>
      <xdr:colOff>66675</xdr:colOff>
      <xdr:row>92</xdr:row>
      <xdr:rowOff>38100</xdr:rowOff>
    </xdr:to>
    <xdr:graphicFrame macro="">
      <xdr:nvGraphicFramePr>
        <xdr:cNvPr id="1383" name="Chart 16">
          <a:extLst>
            <a:ext uri="{FF2B5EF4-FFF2-40B4-BE49-F238E27FC236}">
              <a16:creationId xmlns:a16="http://schemas.microsoft.com/office/drawing/2014/main" id="{00000000-0008-0000-0D00-000067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0</xdr:colOff>
      <xdr:row>58</xdr:row>
      <xdr:rowOff>0</xdr:rowOff>
    </xdr:from>
    <xdr:to>
      <xdr:col>26</xdr:col>
      <xdr:colOff>676275</xdr:colOff>
      <xdr:row>73</xdr:row>
      <xdr:rowOff>123825</xdr:rowOff>
    </xdr:to>
    <xdr:graphicFrame macro="">
      <xdr:nvGraphicFramePr>
        <xdr:cNvPr id="1384" name="Chart 17">
          <a:extLst>
            <a:ext uri="{FF2B5EF4-FFF2-40B4-BE49-F238E27FC236}">
              <a16:creationId xmlns:a16="http://schemas.microsoft.com/office/drawing/2014/main" id="{00000000-0008-0000-0D00-000068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customProperty" Target="../customProperty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9FF99"/>
    <pageSetUpPr fitToPage="1"/>
  </sheetPr>
  <dimension ref="A1:BG88"/>
  <sheetViews>
    <sheetView tabSelected="1" zoomScaleNormal="100" workbookViewId="0">
      <pane xSplit="2" ySplit="6" topLeftCell="C7" activePane="bottomRight" state="frozen"/>
      <selection activeCell="BC1" sqref="BC1:BC1048576"/>
      <selection pane="topRight" activeCell="BC1" sqref="BC1:BC1048576"/>
      <selection pane="bottomLeft" activeCell="BC1" sqref="BC1:BC1048576"/>
      <selection pane="bottomRight" activeCell="AM44" sqref="AM44"/>
    </sheetView>
  </sheetViews>
  <sheetFormatPr defaultRowHeight="12.75"/>
  <cols>
    <col min="1" max="1" width="8.42578125" style="95" customWidth="1"/>
    <col min="2" max="2" width="12.5703125" style="95" customWidth="1"/>
    <col min="3" max="4" width="6.7109375" style="95" customWidth="1"/>
    <col min="5" max="5" width="6.7109375" style="53" customWidth="1"/>
    <col min="6" max="14" width="6.7109375" style="95" customWidth="1"/>
    <col min="15" max="15" width="7.28515625" style="95" customWidth="1"/>
    <col min="16" max="16" width="7.7109375" style="95" customWidth="1"/>
    <col min="17" max="17" width="2" style="309" customWidth="1"/>
    <col min="18" max="18" width="6.7109375" style="95" customWidth="1"/>
    <col min="19" max="19" width="7.42578125" style="95" customWidth="1"/>
    <col min="20" max="20" width="8.7109375" style="95" customWidth="1"/>
    <col min="21" max="21" width="8.42578125" style="95" customWidth="1"/>
    <col min="22" max="22" width="7.28515625" style="95" customWidth="1"/>
    <col min="23" max="23" width="1.85546875" style="95" customWidth="1"/>
    <col min="24" max="24" width="8.5703125" style="95" customWidth="1"/>
    <col min="25" max="25" width="11" style="95" customWidth="1"/>
    <col min="26" max="26" width="10" style="95" customWidth="1"/>
    <col min="27" max="27" width="11" style="95" bestFit="1" customWidth="1"/>
    <col min="28" max="37" width="10" style="95" customWidth="1"/>
    <col min="38" max="39" width="10.7109375" style="95" customWidth="1"/>
    <col min="40" max="40" width="2.28515625" style="95" customWidth="1"/>
    <col min="41" max="41" width="9.28515625" style="95" customWidth="1"/>
    <col min="42" max="42" width="11" style="95" customWidth="1"/>
    <col min="43" max="44" width="10.28515625" style="95" customWidth="1"/>
    <col min="45" max="45" width="11" style="95" customWidth="1"/>
    <col min="46" max="46" width="10.28515625" style="95" customWidth="1"/>
    <col min="47" max="49" width="10" style="95" customWidth="1"/>
    <col min="50" max="50" width="10.28515625" style="95" customWidth="1"/>
    <col min="51" max="53" width="10" style="95" customWidth="1"/>
    <col min="54" max="54" width="10.42578125" style="95" customWidth="1"/>
    <col min="55" max="56" width="10.7109375" style="95" customWidth="1"/>
    <col min="57" max="57" width="2" style="95" customWidth="1"/>
    <col min="58" max="58" width="10" style="95" customWidth="1"/>
    <col min="59" max="59" width="10" style="95" bestFit="1" customWidth="1"/>
    <col min="60" max="16384" width="9.140625" style="95"/>
  </cols>
  <sheetData>
    <row r="1" spans="1:59" s="60" customFormat="1" ht="12.75" customHeight="1">
      <c r="A1" s="289" t="s">
        <v>117</v>
      </c>
      <c r="B1" s="290"/>
      <c r="C1" s="291"/>
      <c r="G1" s="293" t="s">
        <v>94</v>
      </c>
      <c r="H1" s="292"/>
      <c r="I1" s="362">
        <v>8</v>
      </c>
      <c r="Q1" s="74"/>
    </row>
    <row r="2" spans="1:59" s="60" customFormat="1" ht="16.5">
      <c r="A2" s="289" t="s">
        <v>16</v>
      </c>
      <c r="B2" s="292"/>
      <c r="G2" s="292"/>
      <c r="Q2" s="74"/>
    </row>
    <row r="3" spans="1:59" s="60" customFormat="1" ht="17.25" thickBot="1">
      <c r="A3" s="289" t="s">
        <v>17</v>
      </c>
      <c r="B3" s="52"/>
      <c r="C3" s="348">
        <v>22</v>
      </c>
      <c r="D3" s="348">
        <v>22</v>
      </c>
      <c r="E3" s="348">
        <v>20</v>
      </c>
      <c r="F3" s="348">
        <v>23</v>
      </c>
      <c r="G3" s="348">
        <v>19</v>
      </c>
      <c r="H3" s="348">
        <v>20</v>
      </c>
      <c r="I3" s="348">
        <v>22</v>
      </c>
      <c r="J3" s="348">
        <v>20</v>
      </c>
      <c r="K3" s="348">
        <v>22</v>
      </c>
      <c r="L3" s="348">
        <v>22</v>
      </c>
      <c r="M3" s="348">
        <v>22</v>
      </c>
      <c r="N3" s="348">
        <v>20</v>
      </c>
      <c r="O3" s="527">
        <f>SUM(C3:N3)</f>
        <v>254</v>
      </c>
      <c r="P3" s="263" t="s">
        <v>22</v>
      </c>
      <c r="Q3" s="74"/>
    </row>
    <row r="4" spans="1:59" s="54" customFormat="1" ht="13.5" customHeight="1">
      <c r="A4" s="570">
        <f ca="1">NOW()</f>
        <v>43909.416901041666</v>
      </c>
      <c r="B4" s="570"/>
      <c r="C4" s="548" t="s">
        <v>143</v>
      </c>
      <c r="D4" s="549"/>
      <c r="E4" s="549"/>
      <c r="F4" s="549"/>
      <c r="G4" s="549"/>
      <c r="H4" s="549"/>
      <c r="I4" s="549"/>
      <c r="J4" s="549"/>
      <c r="K4" s="549"/>
      <c r="L4" s="549"/>
      <c r="M4" s="549"/>
      <c r="N4" s="549"/>
      <c r="O4" s="549"/>
      <c r="P4" s="550"/>
      <c r="Q4" s="274"/>
      <c r="R4" s="558" t="s">
        <v>90</v>
      </c>
      <c r="S4" s="559"/>
      <c r="T4" s="559"/>
      <c r="U4" s="559"/>
      <c r="V4" s="560"/>
      <c r="W4" s="277"/>
      <c r="X4" s="548" t="s">
        <v>82</v>
      </c>
      <c r="Y4" s="549"/>
      <c r="Z4" s="549"/>
      <c r="AA4" s="549"/>
      <c r="AB4" s="549"/>
      <c r="AC4" s="549"/>
      <c r="AD4" s="549"/>
      <c r="AE4" s="549"/>
      <c r="AF4" s="549"/>
      <c r="AG4" s="549"/>
      <c r="AH4" s="549"/>
      <c r="AI4" s="549"/>
      <c r="AJ4" s="549"/>
      <c r="AK4" s="549"/>
      <c r="AL4" s="549"/>
      <c r="AM4" s="550"/>
      <c r="AN4" s="277"/>
      <c r="AO4" s="548" t="s">
        <v>144</v>
      </c>
      <c r="AP4" s="549"/>
      <c r="AQ4" s="549"/>
      <c r="AR4" s="549"/>
      <c r="AS4" s="549"/>
      <c r="AT4" s="549"/>
      <c r="AU4" s="549"/>
      <c r="AV4" s="549"/>
      <c r="AW4" s="549"/>
      <c r="AX4" s="549"/>
      <c r="AY4" s="549"/>
      <c r="AZ4" s="549"/>
      <c r="BA4" s="549"/>
      <c r="BB4" s="549"/>
      <c r="BC4" s="549"/>
      <c r="BD4" s="550"/>
    </row>
    <row r="5" spans="1:59" s="53" customFormat="1" ht="12" customHeight="1" thickBot="1">
      <c r="A5" s="294"/>
      <c r="C5" s="551"/>
      <c r="D5" s="552"/>
      <c r="E5" s="552"/>
      <c r="F5" s="552"/>
      <c r="G5" s="552"/>
      <c r="H5" s="552"/>
      <c r="I5" s="552"/>
      <c r="J5" s="552"/>
      <c r="K5" s="552"/>
      <c r="L5" s="552"/>
      <c r="M5" s="552"/>
      <c r="N5" s="552"/>
      <c r="O5" s="552"/>
      <c r="P5" s="553"/>
      <c r="Q5" s="275"/>
      <c r="R5" s="561" t="s">
        <v>93</v>
      </c>
      <c r="S5" s="563" t="s">
        <v>89</v>
      </c>
      <c r="T5" s="565" t="s">
        <v>151</v>
      </c>
      <c r="U5" s="567" t="s">
        <v>95</v>
      </c>
      <c r="V5" s="565" t="s">
        <v>92</v>
      </c>
      <c r="W5" s="278"/>
      <c r="X5" s="551"/>
      <c r="Y5" s="552"/>
      <c r="Z5" s="552"/>
      <c r="AA5" s="552"/>
      <c r="AB5" s="552"/>
      <c r="AC5" s="552"/>
      <c r="AD5" s="552"/>
      <c r="AE5" s="552"/>
      <c r="AF5" s="552"/>
      <c r="AG5" s="552"/>
      <c r="AH5" s="552"/>
      <c r="AI5" s="552"/>
      <c r="AJ5" s="552"/>
      <c r="AK5" s="552"/>
      <c r="AL5" s="552"/>
      <c r="AM5" s="553"/>
      <c r="AN5" s="278"/>
      <c r="AO5" s="551"/>
      <c r="AP5" s="552"/>
      <c r="AQ5" s="552"/>
      <c r="AR5" s="552"/>
      <c r="AS5" s="552"/>
      <c r="AT5" s="552"/>
      <c r="AU5" s="552"/>
      <c r="AV5" s="552"/>
      <c r="AW5" s="552"/>
      <c r="AX5" s="552"/>
      <c r="AY5" s="552"/>
      <c r="AZ5" s="552"/>
      <c r="BA5" s="552"/>
      <c r="BB5" s="552"/>
      <c r="BC5" s="552"/>
      <c r="BD5" s="553"/>
      <c r="BF5" s="541" t="s">
        <v>167</v>
      </c>
      <c r="BG5" s="541" t="s">
        <v>144</v>
      </c>
    </row>
    <row r="6" spans="1:59" ht="13.5" thickBot="1">
      <c r="A6" s="556" t="s">
        <v>0</v>
      </c>
      <c r="B6" s="557"/>
      <c r="C6" s="295" t="s">
        <v>1</v>
      </c>
      <c r="D6" s="296" t="s">
        <v>2</v>
      </c>
      <c r="E6" s="296" t="s">
        <v>3</v>
      </c>
      <c r="F6" s="296" t="s">
        <v>4</v>
      </c>
      <c r="G6" s="296" t="s">
        <v>5</v>
      </c>
      <c r="H6" s="296" t="s">
        <v>6</v>
      </c>
      <c r="I6" s="296" t="s">
        <v>7</v>
      </c>
      <c r="J6" s="296" t="s">
        <v>8</v>
      </c>
      <c r="K6" s="296" t="s">
        <v>9</v>
      </c>
      <c r="L6" s="296" t="s">
        <v>10</v>
      </c>
      <c r="M6" s="296" t="s">
        <v>11</v>
      </c>
      <c r="N6" s="296" t="s">
        <v>12</v>
      </c>
      <c r="O6" s="297" t="s">
        <v>68</v>
      </c>
      <c r="P6" s="298" t="s">
        <v>150</v>
      </c>
      <c r="Q6" s="276"/>
      <c r="R6" s="562"/>
      <c r="S6" s="564"/>
      <c r="T6" s="566"/>
      <c r="U6" s="568"/>
      <c r="V6" s="566"/>
      <c r="W6" s="279"/>
      <c r="X6" s="556" t="s">
        <v>48</v>
      </c>
      <c r="Y6" s="557"/>
      <c r="Z6" s="295" t="s">
        <v>1</v>
      </c>
      <c r="AA6" s="296" t="s">
        <v>2</v>
      </c>
      <c r="AB6" s="296" t="s">
        <v>3</v>
      </c>
      <c r="AC6" s="296" t="s">
        <v>4</v>
      </c>
      <c r="AD6" s="296" t="s">
        <v>5</v>
      </c>
      <c r="AE6" s="296" t="s">
        <v>6</v>
      </c>
      <c r="AF6" s="296" t="s">
        <v>7</v>
      </c>
      <c r="AG6" s="296" t="s">
        <v>8</v>
      </c>
      <c r="AH6" s="296" t="s">
        <v>9</v>
      </c>
      <c r="AI6" s="296" t="s">
        <v>10</v>
      </c>
      <c r="AJ6" s="296" t="s">
        <v>11</v>
      </c>
      <c r="AK6" s="296" t="s">
        <v>12</v>
      </c>
      <c r="AL6" s="297" t="s">
        <v>68</v>
      </c>
      <c r="AM6" s="298" t="s">
        <v>150</v>
      </c>
      <c r="AN6" s="279"/>
      <c r="AO6" s="556" t="s">
        <v>50</v>
      </c>
      <c r="AP6" s="557"/>
      <c r="AQ6" s="295" t="s">
        <v>1</v>
      </c>
      <c r="AR6" s="296" t="s">
        <v>2</v>
      </c>
      <c r="AS6" s="296" t="s">
        <v>3</v>
      </c>
      <c r="AT6" s="296" t="s">
        <v>4</v>
      </c>
      <c r="AU6" s="296" t="s">
        <v>5</v>
      </c>
      <c r="AV6" s="296" t="s">
        <v>6</v>
      </c>
      <c r="AW6" s="296" t="s">
        <v>7</v>
      </c>
      <c r="AX6" s="296" t="s">
        <v>8</v>
      </c>
      <c r="AY6" s="296" t="s">
        <v>9</v>
      </c>
      <c r="AZ6" s="296" t="s">
        <v>10</v>
      </c>
      <c r="BA6" s="296" t="s">
        <v>11</v>
      </c>
      <c r="BB6" s="296" t="s">
        <v>12</v>
      </c>
      <c r="BC6" s="297" t="s">
        <v>68</v>
      </c>
      <c r="BD6" s="298" t="s">
        <v>150</v>
      </c>
      <c r="BF6" s="542" t="s">
        <v>197</v>
      </c>
      <c r="BG6" s="542" t="s">
        <v>197</v>
      </c>
    </row>
    <row r="7" spans="1:59" s="22" customFormat="1" ht="12">
      <c r="A7" s="443" t="s">
        <v>70</v>
      </c>
      <c r="B7" s="332" t="s">
        <v>86</v>
      </c>
      <c r="C7" s="405">
        <v>691.88158000000601</v>
      </c>
      <c r="D7" s="405">
        <v>763.98271000000705</v>
      </c>
      <c r="E7" s="405">
        <v>713.15438250000602</v>
      </c>
      <c r="F7" s="405">
        <v>993.00792750000903</v>
      </c>
      <c r="G7" s="405">
        <v>754.73012000000597</v>
      </c>
      <c r="H7" s="405">
        <v>760.23072000000502</v>
      </c>
      <c r="I7" s="405">
        <v>843.20040500000698</v>
      </c>
      <c r="J7" s="405">
        <v>614.21878750000405</v>
      </c>
      <c r="K7" s="405">
        <v>718.54911250000498</v>
      </c>
      <c r="L7" s="405">
        <v>747.55903250000597</v>
      </c>
      <c r="M7" s="405">
        <v>728.40240000000404</v>
      </c>
      <c r="N7" s="405">
        <v>772.45712750000405</v>
      </c>
      <c r="O7" s="301">
        <f t="shared" ref="O7:O46" si="0">SUM(C7:J7)</f>
        <v>6134.4066325000495</v>
      </c>
      <c r="P7" s="302">
        <f t="shared" ref="P7:P14" si="1">SUM(C7:N7)</f>
        <v>9101.3743050000685</v>
      </c>
      <c r="Q7" s="312"/>
      <c r="R7" s="313"/>
      <c r="S7" s="314"/>
      <c r="T7" s="315">
        <f t="shared" ref="T7:T9" si="2">O7/$O$3</f>
        <v>24.151207214567123</v>
      </c>
      <c r="U7" s="313">
        <f t="shared" ref="U7:U9" si="3">+O7/$I$1</f>
        <v>766.80082906250618</v>
      </c>
      <c r="V7" s="314">
        <f>O7/$O$39</f>
        <v>0.42634169782362719</v>
      </c>
      <c r="W7" s="316"/>
      <c r="X7" s="310"/>
      <c r="Y7" s="332" t="s">
        <v>86</v>
      </c>
      <c r="Z7" s="405">
        <v>828368.91639999999</v>
      </c>
      <c r="AA7" s="405">
        <v>914960.63600000006</v>
      </c>
      <c r="AB7" s="405">
        <v>845268.01040000003</v>
      </c>
      <c r="AC7" s="405">
        <v>1168904.4796</v>
      </c>
      <c r="AD7" s="405">
        <v>878927.35140000004</v>
      </c>
      <c r="AE7" s="405">
        <v>895188.09329999995</v>
      </c>
      <c r="AF7" s="405">
        <v>1008679.9676</v>
      </c>
      <c r="AG7" s="405">
        <v>734195.41940000001</v>
      </c>
      <c r="AH7" s="405">
        <v>853402.84909999999</v>
      </c>
      <c r="AI7" s="405">
        <v>879599.41139999998</v>
      </c>
      <c r="AJ7" s="405">
        <v>857066.40269999998</v>
      </c>
      <c r="AK7" s="405">
        <v>909350.30940000003</v>
      </c>
      <c r="AL7" s="301">
        <f t="shared" ref="AL7:AL46" si="4">SUM(Z7:AG7)</f>
        <v>7274492.8740999997</v>
      </c>
      <c r="AM7" s="302">
        <f t="shared" ref="AM7:AM30" si="5">SUM(Z7:AK7)</f>
        <v>10773911.8467</v>
      </c>
      <c r="AN7" s="316"/>
      <c r="AO7" s="310"/>
      <c r="AP7" s="332" t="s">
        <v>86</v>
      </c>
      <c r="AQ7" s="480">
        <v>1308491.4464</v>
      </c>
      <c r="AR7" s="480">
        <v>1442349.5859999999</v>
      </c>
      <c r="AS7" s="480">
        <v>1349972.8703999999</v>
      </c>
      <c r="AT7" s="480">
        <v>1870354.9295999999</v>
      </c>
      <c r="AU7" s="480">
        <v>1411991.6813999999</v>
      </c>
      <c r="AV7" s="480">
        <v>1427913.0733</v>
      </c>
      <c r="AW7" s="480">
        <v>1581119.5876</v>
      </c>
      <c r="AX7" s="480">
        <v>1153562.7294000001</v>
      </c>
      <c r="AY7" s="480">
        <v>1348380.1291</v>
      </c>
      <c r="AZ7" s="480">
        <v>1400225.9014000001</v>
      </c>
      <c r="BA7" s="480">
        <v>1365082.8026999999</v>
      </c>
      <c r="BB7" s="480">
        <v>1447073.5493999999</v>
      </c>
      <c r="BC7" s="301">
        <f t="shared" ref="BC7:BC46" si="6">SUM(AQ7:AX7)</f>
        <v>11545755.904099999</v>
      </c>
      <c r="BD7" s="302">
        <f t="shared" ref="BD7:BD30" si="7">SUM(AQ7:BB7)</f>
        <v>17106518.286699999</v>
      </c>
    </row>
    <row r="8" spans="1:59" s="22" customFormat="1" ht="12">
      <c r="A8" s="310"/>
      <c r="B8" s="335" t="s">
        <v>96</v>
      </c>
      <c r="C8" s="394">
        <v>851.94722250000405</v>
      </c>
      <c r="D8" s="394">
        <v>755.23786000000405</v>
      </c>
      <c r="E8" s="394">
        <v>799.77950000000499</v>
      </c>
      <c r="F8" s="394">
        <v>764.27451750000398</v>
      </c>
      <c r="G8" s="394">
        <v>808.29832250000402</v>
      </c>
      <c r="H8" s="394">
        <v>896.81460000000402</v>
      </c>
      <c r="I8" s="394">
        <v>646.05978500000401</v>
      </c>
      <c r="J8" s="394">
        <v>630.541950000003</v>
      </c>
      <c r="K8" s="394">
        <v>730.06397750000201</v>
      </c>
      <c r="L8" s="394">
        <v>651.29412250000098</v>
      </c>
      <c r="M8" s="394">
        <v>737.81773000000101</v>
      </c>
      <c r="N8" s="394">
        <v>736.57527250000101</v>
      </c>
      <c r="O8" s="301">
        <f t="shared" si="0"/>
        <v>6152.9537575000322</v>
      </c>
      <c r="P8" s="302">
        <f t="shared" si="1"/>
        <v>9008.7048600000362</v>
      </c>
      <c r="Q8" s="312"/>
      <c r="R8" s="313">
        <f>+O8-O7</f>
        <v>18.547124999982771</v>
      </c>
      <c r="S8" s="314">
        <f>R8/O7</f>
        <v>3.0234586833093545E-3</v>
      </c>
      <c r="T8" s="315">
        <f t="shared" si="2"/>
        <v>24.224227391732409</v>
      </c>
      <c r="U8" s="313">
        <f t="shared" si="3"/>
        <v>769.11921968750403</v>
      </c>
      <c r="V8" s="314">
        <f>O8/$O$40</f>
        <v>0.43303646031648046</v>
      </c>
      <c r="W8" s="316"/>
      <c r="X8" s="310"/>
      <c r="Y8" s="335" t="s">
        <v>96</v>
      </c>
      <c r="Z8" s="394">
        <v>1013636.265</v>
      </c>
      <c r="AA8" s="394">
        <v>904476.42050000001</v>
      </c>
      <c r="AB8" s="394">
        <v>955426.18220000004</v>
      </c>
      <c r="AC8" s="394">
        <v>904543.67099999997</v>
      </c>
      <c r="AD8" s="394">
        <v>954665.1298</v>
      </c>
      <c r="AE8" s="394">
        <v>1063279.4102</v>
      </c>
      <c r="AF8" s="394">
        <v>782908.35880000005</v>
      </c>
      <c r="AG8" s="394">
        <v>768397.82339999999</v>
      </c>
      <c r="AH8" s="394">
        <v>891202.66020000004</v>
      </c>
      <c r="AI8" s="394">
        <v>804654.64159999997</v>
      </c>
      <c r="AJ8" s="394">
        <v>897730.40579999995</v>
      </c>
      <c r="AK8" s="394">
        <v>893029.28339999996</v>
      </c>
      <c r="AL8" s="301">
        <f t="shared" si="4"/>
        <v>7347333.2609000001</v>
      </c>
      <c r="AM8" s="302">
        <f t="shared" si="5"/>
        <v>10833950.251899999</v>
      </c>
      <c r="AN8" s="316"/>
      <c r="AO8" s="310"/>
      <c r="AP8" s="335" t="s">
        <v>96</v>
      </c>
      <c r="AQ8" s="481">
        <v>1597600.925</v>
      </c>
      <c r="AR8" s="481">
        <v>1431590.0904999999</v>
      </c>
      <c r="AS8" s="481">
        <v>1506472.1621999999</v>
      </c>
      <c r="AT8" s="481">
        <v>1427225.091</v>
      </c>
      <c r="AU8" s="481">
        <v>1511650.4598000001</v>
      </c>
      <c r="AV8" s="481">
        <v>1678891.3502</v>
      </c>
      <c r="AW8" s="481">
        <v>1219865.4687999999</v>
      </c>
      <c r="AX8" s="481">
        <v>1188145.6133999999</v>
      </c>
      <c r="AY8" s="481">
        <v>1366834.2801999999</v>
      </c>
      <c r="AZ8" s="481">
        <v>1222694.1916</v>
      </c>
      <c r="BA8" s="481">
        <v>1377271.5157999999</v>
      </c>
      <c r="BB8" s="481">
        <v>1375254.0434000001</v>
      </c>
      <c r="BC8" s="301">
        <f t="shared" si="6"/>
        <v>11561441.160899999</v>
      </c>
      <c r="BD8" s="302">
        <f t="shared" si="7"/>
        <v>16903495.191899996</v>
      </c>
    </row>
    <row r="9" spans="1:59" s="22" customFormat="1" ht="12">
      <c r="A9" s="310"/>
      <c r="B9" s="335" t="s">
        <v>119</v>
      </c>
      <c r="C9" s="394">
        <v>633.22235000000103</v>
      </c>
      <c r="D9" s="394">
        <v>612.64365000000203</v>
      </c>
      <c r="E9" s="394">
        <v>717.72080000000403</v>
      </c>
      <c r="F9" s="394">
        <v>646.37879250000401</v>
      </c>
      <c r="G9" s="394">
        <v>696.75032500000395</v>
      </c>
      <c r="H9" s="394">
        <v>718.02770000000396</v>
      </c>
      <c r="I9" s="394">
        <v>842.20414250000397</v>
      </c>
      <c r="J9" s="394">
        <v>393.15610000000203</v>
      </c>
      <c r="K9" s="394">
        <v>612.74594250000098</v>
      </c>
      <c r="L9" s="394">
        <v>602.01200000000301</v>
      </c>
      <c r="M9" s="394">
        <v>675.38712500000395</v>
      </c>
      <c r="N9" s="394">
        <v>793.69621250000398</v>
      </c>
      <c r="O9" s="301">
        <f t="shared" si="0"/>
        <v>5260.1038600000256</v>
      </c>
      <c r="P9" s="302">
        <f t="shared" si="1"/>
        <v>7943.9451400000371</v>
      </c>
      <c r="Q9" s="312"/>
      <c r="R9" s="313">
        <f>+O9-O8</f>
        <v>-892.84989750000659</v>
      </c>
      <c r="S9" s="314">
        <f>R9/O8</f>
        <v>-0.14510915126116189</v>
      </c>
      <c r="T9" s="315">
        <f t="shared" si="2"/>
        <v>20.70907031496073</v>
      </c>
      <c r="U9" s="313">
        <f t="shared" si="3"/>
        <v>657.5129825000032</v>
      </c>
      <c r="V9" s="314">
        <f>O9/$O$41</f>
        <v>0.40623023433412025</v>
      </c>
      <c r="W9" s="316"/>
      <c r="X9" s="310"/>
      <c r="Y9" s="335" t="s">
        <v>119</v>
      </c>
      <c r="Z9" s="394">
        <v>776064.74860000005</v>
      </c>
      <c r="AA9" s="394">
        <v>758510.78650000005</v>
      </c>
      <c r="AB9" s="394">
        <v>896386.00219999999</v>
      </c>
      <c r="AC9" s="394">
        <v>805093.56420000002</v>
      </c>
      <c r="AD9" s="394">
        <v>870949.55330000003</v>
      </c>
      <c r="AE9" s="394">
        <v>898757.6054</v>
      </c>
      <c r="AF9" s="394">
        <v>1052292.2109999999</v>
      </c>
      <c r="AG9" s="394">
        <v>504614.90850000002</v>
      </c>
      <c r="AH9" s="394">
        <v>777348.18180000002</v>
      </c>
      <c r="AI9" s="394">
        <v>756907.81160000002</v>
      </c>
      <c r="AJ9" s="394">
        <v>851940.88260000001</v>
      </c>
      <c r="AK9" s="394">
        <v>980507.59550000005</v>
      </c>
      <c r="AL9" s="301">
        <f t="shared" si="4"/>
        <v>6562669.3796999995</v>
      </c>
      <c r="AM9" s="302">
        <f t="shared" si="5"/>
        <v>9929373.8511999995</v>
      </c>
      <c r="AN9" s="316"/>
      <c r="AO9" s="310"/>
      <c r="AP9" s="335" t="s">
        <v>119</v>
      </c>
      <c r="AQ9" s="481">
        <v>1187412.1986</v>
      </c>
      <c r="AR9" s="481">
        <v>1152852.1265</v>
      </c>
      <c r="AS9" s="481">
        <v>1353581.5322</v>
      </c>
      <c r="AT9" s="481">
        <v>1211188.6342</v>
      </c>
      <c r="AU9" s="481">
        <v>1308253.9532999999</v>
      </c>
      <c r="AV9" s="481">
        <v>1345525.3454</v>
      </c>
      <c r="AW9" s="481">
        <v>1566188.9010000001</v>
      </c>
      <c r="AX9" s="481">
        <v>751350.98849999998</v>
      </c>
      <c r="AY9" s="481">
        <v>1158985.7418</v>
      </c>
      <c r="AZ9" s="481">
        <v>1128358.9516</v>
      </c>
      <c r="BA9" s="481">
        <v>1272300.7326</v>
      </c>
      <c r="BB9" s="481">
        <v>1484138.9754999999</v>
      </c>
      <c r="BC9" s="301">
        <f t="shared" si="6"/>
        <v>9876353.6797000021</v>
      </c>
      <c r="BD9" s="302">
        <f t="shared" si="7"/>
        <v>14920138.081200002</v>
      </c>
    </row>
    <row r="10" spans="1:59" s="22" customFormat="1" ht="12">
      <c r="A10" s="310"/>
      <c r="B10" s="335" t="s">
        <v>124</v>
      </c>
      <c r="C10" s="394">
        <v>639.11155000000394</v>
      </c>
      <c r="D10" s="394">
        <v>614.31179000000395</v>
      </c>
      <c r="E10" s="394">
        <v>725.50630250000199</v>
      </c>
      <c r="F10" s="394">
        <v>587.52590000000203</v>
      </c>
      <c r="G10" s="394">
        <v>545.91407500000196</v>
      </c>
      <c r="H10" s="394">
        <v>581.46325000000104</v>
      </c>
      <c r="I10" s="394">
        <v>577.02649250000195</v>
      </c>
      <c r="J10" s="394">
        <v>420.52745000000101</v>
      </c>
      <c r="K10" s="394">
        <v>431.19220250000097</v>
      </c>
      <c r="L10" s="394">
        <v>350.53140000000099</v>
      </c>
      <c r="M10" s="394">
        <v>412.97669500000097</v>
      </c>
      <c r="N10" s="394">
        <v>362.10555000000102</v>
      </c>
      <c r="O10" s="301">
        <f t="shared" si="0"/>
        <v>4691.3868100000182</v>
      </c>
      <c r="P10" s="302">
        <f>SUM(C10:N10)</f>
        <v>6248.1926575000225</v>
      </c>
      <c r="Q10" s="312"/>
      <c r="R10" s="313">
        <f>+O10-O9</f>
        <v>-568.71705000000748</v>
      </c>
      <c r="S10" s="314">
        <f>R10/O9</f>
        <v>-0.10811897733137245</v>
      </c>
      <c r="T10" s="315">
        <f>O10/$O$3</f>
        <v>18.470026811023693</v>
      </c>
      <c r="U10" s="313">
        <f>+O10/$I$1</f>
        <v>586.42335125000227</v>
      </c>
      <c r="V10" s="314">
        <f>O10/$O$41</f>
        <v>0.36230903683683141</v>
      </c>
      <c r="W10" s="316"/>
      <c r="X10" s="310"/>
      <c r="Y10" s="335" t="s">
        <v>124</v>
      </c>
      <c r="Z10" s="394">
        <v>799627.81689999998</v>
      </c>
      <c r="AA10" s="394">
        <v>770542.06429999997</v>
      </c>
      <c r="AB10" s="394">
        <v>902960.36780000001</v>
      </c>
      <c r="AC10" s="394">
        <v>730270.40689999994</v>
      </c>
      <c r="AD10" s="394">
        <v>678457.97140000004</v>
      </c>
      <c r="AE10" s="394">
        <v>728393.37159999995</v>
      </c>
      <c r="AF10" s="394">
        <v>728343.42359999998</v>
      </c>
      <c r="AG10" s="394">
        <v>529919.58039999998</v>
      </c>
      <c r="AH10" s="394">
        <v>553441.95360000001</v>
      </c>
      <c r="AI10" s="394">
        <v>444145.85960000003</v>
      </c>
      <c r="AJ10" s="394">
        <v>530102.22959999996</v>
      </c>
      <c r="AK10" s="394">
        <v>455410.18359999999</v>
      </c>
      <c r="AL10" s="301">
        <f t="shared" si="4"/>
        <v>5868515.0029000007</v>
      </c>
      <c r="AM10" s="302">
        <f t="shared" si="5"/>
        <v>7851615.2293000007</v>
      </c>
      <c r="AN10" s="316"/>
      <c r="AO10" s="310"/>
      <c r="AP10" s="335" t="s">
        <v>124</v>
      </c>
      <c r="AQ10" s="481">
        <v>1204369.3769</v>
      </c>
      <c r="AR10" s="481">
        <v>1158001.1843000001</v>
      </c>
      <c r="AS10" s="481">
        <v>1368859.4177999999</v>
      </c>
      <c r="AT10" s="481">
        <v>1101447.1969000001</v>
      </c>
      <c r="AU10" s="481">
        <v>1029496.4614</v>
      </c>
      <c r="AV10" s="481">
        <v>1091542.0016000001</v>
      </c>
      <c r="AW10" s="481">
        <v>1082472.6136</v>
      </c>
      <c r="AX10" s="481">
        <v>785699.92039999994</v>
      </c>
      <c r="AY10" s="481">
        <v>812688.62360000005</v>
      </c>
      <c r="AZ10" s="481">
        <v>652447.95959999994</v>
      </c>
      <c r="BA10" s="481">
        <v>778566.6496</v>
      </c>
      <c r="BB10" s="481">
        <v>675966.17359999998</v>
      </c>
      <c r="BC10" s="301">
        <f t="shared" si="6"/>
        <v>8821888.1729000006</v>
      </c>
      <c r="BD10" s="302">
        <f t="shared" si="7"/>
        <v>11741557.579299999</v>
      </c>
    </row>
    <row r="11" spans="1:59" s="22" customFormat="1" ht="12">
      <c r="A11" s="475"/>
      <c r="B11" s="335" t="s">
        <v>139</v>
      </c>
      <c r="C11" s="464">
        <v>355.18861750000099</v>
      </c>
      <c r="D11" s="464">
        <v>470.10339250000101</v>
      </c>
      <c r="E11" s="394">
        <v>292.82599499999998</v>
      </c>
      <c r="F11" s="394">
        <v>372.57740000000098</v>
      </c>
      <c r="G11" s="394">
        <v>364.31015000000099</v>
      </c>
      <c r="H11" s="394">
        <v>345.84662500000098</v>
      </c>
      <c r="I11" s="394">
        <v>383.600400000001</v>
      </c>
      <c r="J11" s="394">
        <v>266.75660000000101</v>
      </c>
      <c r="K11" s="394">
        <v>282.16124250000001</v>
      </c>
      <c r="L11" s="394">
        <v>318.84027500000099</v>
      </c>
      <c r="M11" s="464">
        <v>369.821650000001</v>
      </c>
      <c r="N11" s="394">
        <v>288.80259999999998</v>
      </c>
      <c r="O11" s="301">
        <f t="shared" si="0"/>
        <v>2851.2091800000071</v>
      </c>
      <c r="P11" s="302">
        <f>SUM(C11:N11)</f>
        <v>4110.8349475000086</v>
      </c>
      <c r="Q11" s="312"/>
      <c r="R11" s="313">
        <f>+O11-O10</f>
        <v>-1840.177630000011</v>
      </c>
      <c r="S11" s="314">
        <f>R11/O10</f>
        <v>-0.39224598280353778</v>
      </c>
      <c r="T11" s="315">
        <f>O11/$O$3</f>
        <v>11.225232992126012</v>
      </c>
      <c r="U11" s="313">
        <f>+O11/$I$1</f>
        <v>356.40114750000089</v>
      </c>
      <c r="V11" s="314">
        <f>O11/$O$41</f>
        <v>0.22019477260416531</v>
      </c>
      <c r="W11" s="316"/>
      <c r="X11" s="475"/>
      <c r="Y11" s="335" t="s">
        <v>139</v>
      </c>
      <c r="Z11" s="464">
        <v>450612.6715</v>
      </c>
      <c r="AA11" s="464">
        <v>605754.88970000006</v>
      </c>
      <c r="AB11" s="394">
        <v>382468.75449999998</v>
      </c>
      <c r="AC11" s="394">
        <v>481826.32189999998</v>
      </c>
      <c r="AD11" s="394">
        <v>471687.31290000002</v>
      </c>
      <c r="AE11" s="394">
        <v>446646.57380000001</v>
      </c>
      <c r="AF11" s="394">
        <v>494590.3113</v>
      </c>
      <c r="AG11" s="394">
        <v>348131.473</v>
      </c>
      <c r="AH11" s="394">
        <v>368650.13500000001</v>
      </c>
      <c r="AI11" s="394">
        <v>417992.63299999997</v>
      </c>
      <c r="AJ11" s="464">
        <v>484729.29930000001</v>
      </c>
      <c r="AK11" s="394">
        <v>377407.69319999998</v>
      </c>
      <c r="AL11" s="301">
        <f t="shared" si="4"/>
        <v>3681718.3086000001</v>
      </c>
      <c r="AM11" s="302">
        <f t="shared" ref="AM11" si="8">SUM(Z11:AK11)</f>
        <v>5330498.0691</v>
      </c>
      <c r="AN11" s="316"/>
      <c r="AO11" s="475"/>
      <c r="AP11" s="335" t="s">
        <v>139</v>
      </c>
      <c r="AQ11" s="482">
        <v>667063.97149999999</v>
      </c>
      <c r="AR11" s="482">
        <v>878770.00970000005</v>
      </c>
      <c r="AS11" s="481">
        <v>554715.40449999995</v>
      </c>
      <c r="AT11" s="481">
        <v>695318.13190000004</v>
      </c>
      <c r="AU11" s="481">
        <v>683915.59290000005</v>
      </c>
      <c r="AV11" s="481">
        <v>647493.13379999995</v>
      </c>
      <c r="AW11" s="481">
        <v>718355.09129999997</v>
      </c>
      <c r="AX11" s="481">
        <v>504618.34299999999</v>
      </c>
      <c r="AY11" s="481">
        <v>535955.505</v>
      </c>
      <c r="AZ11" s="481">
        <v>603646.51300000004</v>
      </c>
      <c r="BA11" s="482">
        <v>704143.54929999996</v>
      </c>
      <c r="BB11" s="481">
        <v>542377.44319999998</v>
      </c>
      <c r="BC11" s="301">
        <f t="shared" si="6"/>
        <v>5350249.6786000002</v>
      </c>
      <c r="BD11" s="302">
        <f t="shared" ref="BD11" si="9">SUM(AQ11:BB11)</f>
        <v>7736372.6891000001</v>
      </c>
      <c r="BF11" s="340">
        <f>SUM(F11:H11)</f>
        <v>1082.734175000003</v>
      </c>
      <c r="BG11" s="340">
        <f>SUM(AT11:AV11)</f>
        <v>2026726.8585999999</v>
      </c>
    </row>
    <row r="12" spans="1:59" s="22" customFormat="1" ht="12">
      <c r="A12" s="310"/>
      <c r="B12" s="335" t="s">
        <v>193</v>
      </c>
      <c r="C12" s="464">
        <v>315.257800000001</v>
      </c>
      <c r="D12" s="529">
        <v>242.50600000000099</v>
      </c>
      <c r="E12" s="394">
        <v>335.65035</v>
      </c>
      <c r="F12" s="529">
        <v>307.54169999999999</v>
      </c>
      <c r="G12" s="394">
        <v>320.76929999999999</v>
      </c>
      <c r="H12" s="394">
        <v>315.25779999999997</v>
      </c>
      <c r="I12" s="394">
        <v>326.6390475</v>
      </c>
      <c r="J12" s="394">
        <v>270.06349999999998</v>
      </c>
      <c r="K12" s="336">
        <v>426.7605477878613</v>
      </c>
      <c r="L12" s="336">
        <v>508.16679618555236</v>
      </c>
      <c r="M12" s="336">
        <v>547.53903137627594</v>
      </c>
      <c r="N12" s="336">
        <v>578.9638538148896</v>
      </c>
      <c r="O12" s="301">
        <f t="shared" si="0"/>
        <v>2433.6854975000015</v>
      </c>
      <c r="P12" s="302">
        <f>SUM(C12:N12)</f>
        <v>4495.1157266645805</v>
      </c>
      <c r="Q12" s="312"/>
      <c r="R12" s="313">
        <f>+O12-O11</f>
        <v>-417.52368250000563</v>
      </c>
      <c r="S12" s="314">
        <f>R12/O11</f>
        <v>-0.14643740818062481</v>
      </c>
      <c r="T12" s="315">
        <f>O12/$O$3</f>
        <v>9.5814389665354387</v>
      </c>
      <c r="U12" s="313">
        <f>+O12/$I$1</f>
        <v>304.21068718750018</v>
      </c>
      <c r="V12" s="314">
        <f>O12/$O$41</f>
        <v>0.18795002080908929</v>
      </c>
      <c r="W12" s="316"/>
      <c r="X12" s="310"/>
      <c r="Y12" s="335" t="s">
        <v>193</v>
      </c>
      <c r="Z12" s="464">
        <v>390882.91759999999</v>
      </c>
      <c r="AA12" s="529">
        <v>285824.17210000003</v>
      </c>
      <c r="AB12" s="394">
        <v>378387.0502</v>
      </c>
      <c r="AC12" s="529">
        <v>334980.45059999998</v>
      </c>
      <c r="AD12" s="394">
        <v>347326.58130000002</v>
      </c>
      <c r="AE12" s="394">
        <v>339200.74829999998</v>
      </c>
      <c r="AF12" s="394">
        <v>355105.8358</v>
      </c>
      <c r="AG12" s="394">
        <v>284665.98609999998</v>
      </c>
      <c r="AH12" s="336">
        <v>378977.04828241374</v>
      </c>
      <c r="AI12" s="336">
        <v>429661.42540983477</v>
      </c>
      <c r="AJ12" s="336">
        <v>450829.87349716545</v>
      </c>
      <c r="AK12" s="336">
        <v>467617.47971402318</v>
      </c>
      <c r="AL12" s="301">
        <f t="shared" si="4"/>
        <v>2716373.7419999996</v>
      </c>
      <c r="AM12" s="302">
        <f t="shared" si="5"/>
        <v>4443459.5689034369</v>
      </c>
      <c r="AN12" s="316"/>
      <c r="AO12" s="310"/>
      <c r="AP12" s="335" t="s">
        <v>193</v>
      </c>
      <c r="AQ12" s="482">
        <v>598626.45759999997</v>
      </c>
      <c r="AR12" s="528">
        <v>460140.07209999999</v>
      </c>
      <c r="AS12" s="481">
        <v>634170.28020000004</v>
      </c>
      <c r="AT12" s="528">
        <v>578817.95059999998</v>
      </c>
      <c r="AU12" s="481">
        <v>608450.22129999998</v>
      </c>
      <c r="AV12" s="481">
        <v>595750.75829999999</v>
      </c>
      <c r="AW12" s="481">
        <v>621856.4558</v>
      </c>
      <c r="AX12" s="481">
        <v>501415.3161</v>
      </c>
      <c r="AY12" s="505">
        <v>743215.3529449366</v>
      </c>
      <c r="AZ12" s="505">
        <v>872005.13021767547</v>
      </c>
      <c r="BA12" s="505">
        <v>929308.76638695959</v>
      </c>
      <c r="BB12" s="505">
        <v>976419.94179838069</v>
      </c>
      <c r="BC12" s="301">
        <f t="shared" si="6"/>
        <v>4599227.5120000001</v>
      </c>
      <c r="BD12" s="302">
        <f t="shared" si="7"/>
        <v>8120176.7033479521</v>
      </c>
      <c r="BF12" s="340">
        <f>SUM(F12:H12)</f>
        <v>943.5687999999999</v>
      </c>
      <c r="BG12" s="340">
        <f>SUM(AT12:AV12)</f>
        <v>1783018.9301999998</v>
      </c>
    </row>
    <row r="13" spans="1:59" s="22" customFormat="1" ht="12">
      <c r="A13" s="554"/>
      <c r="B13" s="335" t="s">
        <v>194</v>
      </c>
      <c r="C13" s="394">
        <v>319.99999999999989</v>
      </c>
      <c r="D13" s="394">
        <v>350</v>
      </c>
      <c r="E13" s="394">
        <v>319.99999999999989</v>
      </c>
      <c r="F13" s="394">
        <v>349.99999999999977</v>
      </c>
      <c r="G13" s="394">
        <v>350.00000000000011</v>
      </c>
      <c r="H13" s="394">
        <v>355.00000000000034</v>
      </c>
      <c r="I13" s="394">
        <v>354.99999999999983</v>
      </c>
      <c r="J13" s="394">
        <v>300.00000000000011</v>
      </c>
      <c r="K13" s="394">
        <v>425</v>
      </c>
      <c r="L13" s="394">
        <v>455.00000000000011</v>
      </c>
      <c r="M13" s="394">
        <v>454.99999999999994</v>
      </c>
      <c r="N13" s="394">
        <v>460.00000000000011</v>
      </c>
      <c r="O13" s="301">
        <f t="shared" si="0"/>
        <v>2700</v>
      </c>
      <c r="P13" s="302">
        <f t="shared" si="1"/>
        <v>4495</v>
      </c>
      <c r="Q13" s="312"/>
      <c r="R13" s="313"/>
      <c r="S13" s="314"/>
      <c r="T13" s="315"/>
      <c r="U13" s="313"/>
      <c r="V13" s="314"/>
      <c r="W13" s="316"/>
      <c r="X13" s="554"/>
      <c r="Y13" s="335" t="s">
        <v>194</v>
      </c>
      <c r="Z13" s="394">
        <v>334644.76412444707</v>
      </c>
      <c r="AA13" s="394">
        <v>367202.15100533451</v>
      </c>
      <c r="AB13" s="394">
        <v>337137.67016751366</v>
      </c>
      <c r="AC13" s="394">
        <v>366379.46153846144</v>
      </c>
      <c r="AD13" s="394">
        <v>367330.36384266283</v>
      </c>
      <c r="AE13" s="394">
        <v>372152.97103882238</v>
      </c>
      <c r="AF13" s="394">
        <v>372290.99103043764</v>
      </c>
      <c r="AG13" s="394">
        <v>314934.52325423743</v>
      </c>
      <c r="AH13" s="394">
        <v>288818.5</v>
      </c>
      <c r="AI13" s="394">
        <v>309749.30000000022</v>
      </c>
      <c r="AJ13" s="394">
        <v>312341.79999999981</v>
      </c>
      <c r="AK13" s="394">
        <v>311429.59999999998</v>
      </c>
      <c r="AL13" s="301">
        <f t="shared" si="4"/>
        <v>2832072.8960019168</v>
      </c>
      <c r="AM13" s="302">
        <f t="shared" si="5"/>
        <v>4054412.096001917</v>
      </c>
      <c r="AN13" s="316"/>
      <c r="AO13" s="554"/>
      <c r="AP13" s="335" t="s">
        <v>194</v>
      </c>
      <c r="AQ13" s="481">
        <v>607249.71681278595</v>
      </c>
      <c r="AR13" s="481">
        <v>661459.17111202306</v>
      </c>
      <c r="AS13" s="481">
        <v>610090.57029926602</v>
      </c>
      <c r="AT13" s="481">
        <v>658108.72781065071</v>
      </c>
      <c r="AU13" s="481">
        <v>663080.702723147</v>
      </c>
      <c r="AV13" s="481">
        <v>661374.44656068354</v>
      </c>
      <c r="AW13" s="481">
        <v>662197.45616088551</v>
      </c>
      <c r="AX13" s="481">
        <v>559778.30602592241</v>
      </c>
      <c r="AY13" s="481">
        <v>710384</v>
      </c>
      <c r="AZ13" s="481">
        <v>761488.00000000035</v>
      </c>
      <c r="BA13" s="481">
        <v>765707.99999999977</v>
      </c>
      <c r="BB13" s="481">
        <v>766460</v>
      </c>
      <c r="BC13" s="301">
        <f t="shared" si="6"/>
        <v>5083339.0975053636</v>
      </c>
      <c r="BD13" s="302">
        <f t="shared" si="7"/>
        <v>8087379.0975053636</v>
      </c>
      <c r="BF13" s="340">
        <f>SUM(F13:H13)</f>
        <v>1055.0000000000002</v>
      </c>
      <c r="BG13" s="340">
        <f>SUM(AT13:AV13)</f>
        <v>1982563.8770944811</v>
      </c>
    </row>
    <row r="14" spans="1:59" s="22" customFormat="1" thickBot="1">
      <c r="A14" s="555"/>
      <c r="B14" s="338" t="s">
        <v>18</v>
      </c>
      <c r="C14" s="406">
        <f>C12-C13</f>
        <v>-4.7421999999988884</v>
      </c>
      <c r="D14" s="406">
        <f t="shared" ref="D14:N14" si="10">D12-D13</f>
        <v>-107.49399999999901</v>
      </c>
      <c r="E14" s="406">
        <f t="shared" si="10"/>
        <v>15.650350000000117</v>
      </c>
      <c r="F14" s="406">
        <f t="shared" si="10"/>
        <v>-42.458299999999781</v>
      </c>
      <c r="G14" s="406">
        <f t="shared" si="10"/>
        <v>-29.230700000000127</v>
      </c>
      <c r="H14" s="406">
        <f t="shared" si="10"/>
        <v>-39.742200000000366</v>
      </c>
      <c r="I14" s="406">
        <f t="shared" si="10"/>
        <v>-28.360952499999826</v>
      </c>
      <c r="J14" s="406">
        <f t="shared" si="10"/>
        <v>-29.936500000000137</v>
      </c>
      <c r="K14" s="406">
        <f t="shared" si="10"/>
        <v>1.7605477878612987</v>
      </c>
      <c r="L14" s="406">
        <f t="shared" si="10"/>
        <v>53.166796185552244</v>
      </c>
      <c r="M14" s="406">
        <f t="shared" si="10"/>
        <v>92.539031376276</v>
      </c>
      <c r="N14" s="406">
        <f t="shared" si="10"/>
        <v>118.96385381488949</v>
      </c>
      <c r="O14" s="306">
        <f t="shared" si="0"/>
        <v>-266.31450249999801</v>
      </c>
      <c r="P14" s="307">
        <f t="shared" si="1"/>
        <v>0.11572666458101821</v>
      </c>
      <c r="Q14" s="312"/>
      <c r="R14" s="320"/>
      <c r="S14" s="321"/>
      <c r="T14" s="322"/>
      <c r="U14" s="320"/>
      <c r="V14" s="321"/>
      <c r="W14" s="316"/>
      <c r="X14" s="555"/>
      <c r="Y14" s="338" t="s">
        <v>18</v>
      </c>
      <c r="Z14" s="406">
        <f t="shared" ref="Z14:AK14" si="11">Z12-Z13</f>
        <v>56238.153475552914</v>
      </c>
      <c r="AA14" s="406">
        <f t="shared" si="11"/>
        <v>-81377.978905334487</v>
      </c>
      <c r="AB14" s="406">
        <f t="shared" si="11"/>
        <v>41249.38003248634</v>
      </c>
      <c r="AC14" s="406">
        <f t="shared" si="11"/>
        <v>-31399.010938461463</v>
      </c>
      <c r="AD14" s="406">
        <f t="shared" si="11"/>
        <v>-20003.782542662811</v>
      </c>
      <c r="AE14" s="406">
        <f t="shared" si="11"/>
        <v>-32952.222738822398</v>
      </c>
      <c r="AF14" s="406">
        <f t="shared" si="11"/>
        <v>-17185.155230437638</v>
      </c>
      <c r="AG14" s="406">
        <f t="shared" si="11"/>
        <v>-30268.537154237449</v>
      </c>
      <c r="AH14" s="406">
        <f t="shared" si="11"/>
        <v>90158.548282413743</v>
      </c>
      <c r="AI14" s="406">
        <f t="shared" si="11"/>
        <v>119912.12540983455</v>
      </c>
      <c r="AJ14" s="406">
        <f t="shared" si="11"/>
        <v>138488.07349716563</v>
      </c>
      <c r="AK14" s="406">
        <f t="shared" si="11"/>
        <v>156187.87971402321</v>
      </c>
      <c r="AL14" s="306">
        <f t="shared" si="4"/>
        <v>-115699.15400191699</v>
      </c>
      <c r="AM14" s="307">
        <f t="shared" si="5"/>
        <v>389047.47290152014</v>
      </c>
      <c r="AN14" s="316"/>
      <c r="AO14" s="555"/>
      <c r="AP14" s="338" t="s">
        <v>18</v>
      </c>
      <c r="AQ14" s="483">
        <f t="shared" ref="AQ14:BB14" si="12">AQ12-AQ13</f>
        <v>-8623.2592127859825</v>
      </c>
      <c r="AR14" s="483">
        <f t="shared" si="12"/>
        <v>-201319.09901202307</v>
      </c>
      <c r="AS14" s="483">
        <f t="shared" si="12"/>
        <v>24079.709900734015</v>
      </c>
      <c r="AT14" s="483">
        <f t="shared" si="12"/>
        <v>-79290.777210650733</v>
      </c>
      <c r="AU14" s="483">
        <f t="shared" si="12"/>
        <v>-54630.481423147023</v>
      </c>
      <c r="AV14" s="483">
        <f t="shared" si="12"/>
        <v>-65623.688260683557</v>
      </c>
      <c r="AW14" s="483">
        <f t="shared" si="12"/>
        <v>-40341.000360885519</v>
      </c>
      <c r="AX14" s="483">
        <f t="shared" si="12"/>
        <v>-58362.989925922418</v>
      </c>
      <c r="AY14" s="483">
        <f t="shared" si="12"/>
        <v>32831.352944936603</v>
      </c>
      <c r="AZ14" s="483">
        <f t="shared" si="12"/>
        <v>110517.13021767512</v>
      </c>
      <c r="BA14" s="483">
        <f t="shared" si="12"/>
        <v>163600.76638695982</v>
      </c>
      <c r="BB14" s="483">
        <f t="shared" si="12"/>
        <v>209959.94179838069</v>
      </c>
      <c r="BC14" s="306">
        <f t="shared" si="6"/>
        <v>-484111.58550536429</v>
      </c>
      <c r="BD14" s="307">
        <f t="shared" si="7"/>
        <v>32797.605842587946</v>
      </c>
    </row>
    <row r="15" spans="1:59" s="22" customFormat="1" ht="12">
      <c r="A15" s="379" t="s">
        <v>69</v>
      </c>
      <c r="B15" s="335" t="s">
        <v>86</v>
      </c>
      <c r="C15" s="405">
        <v>655.30147500000498</v>
      </c>
      <c r="D15" s="405">
        <v>627.85598250000498</v>
      </c>
      <c r="E15" s="405">
        <v>513.41485000000398</v>
      </c>
      <c r="F15" s="405">
        <v>640.94025000000499</v>
      </c>
      <c r="G15" s="405">
        <v>475.56691000000399</v>
      </c>
      <c r="H15" s="405">
        <v>603.73921250000399</v>
      </c>
      <c r="I15" s="405">
        <v>763.43947500000502</v>
      </c>
      <c r="J15" s="405">
        <v>446.41761500000302</v>
      </c>
      <c r="K15" s="405">
        <v>610.53620000000399</v>
      </c>
      <c r="L15" s="405">
        <v>553.47355000000402</v>
      </c>
      <c r="M15" s="405">
        <v>616.79928750000295</v>
      </c>
      <c r="N15" s="405">
        <v>547.62837500000398</v>
      </c>
      <c r="O15" s="301">
        <f t="shared" si="0"/>
        <v>4726.6757700000344</v>
      </c>
      <c r="P15" s="302">
        <f t="shared" ref="P15:P22" si="13">SUM(C15:N15)</f>
        <v>7055.1131825000493</v>
      </c>
      <c r="Q15" s="312"/>
      <c r="R15" s="313"/>
      <c r="S15" s="314"/>
      <c r="T15" s="315">
        <f t="shared" ref="T15:T20" si="14">O15/$O$3</f>
        <v>18.608959724409583</v>
      </c>
      <c r="U15" s="313">
        <f t="shared" ref="U15:U20" si="15">+O15/$I$1</f>
        <v>590.8344712500043</v>
      </c>
      <c r="V15" s="314">
        <f>O15/$O$39</f>
        <v>0.3285043026276101</v>
      </c>
      <c r="W15" s="316"/>
      <c r="X15" s="310"/>
      <c r="Y15" s="335" t="s">
        <v>86</v>
      </c>
      <c r="Z15" s="405">
        <v>790208.20519999997</v>
      </c>
      <c r="AA15" s="405">
        <v>760433.08499999996</v>
      </c>
      <c r="AB15" s="405">
        <v>618727.88</v>
      </c>
      <c r="AC15" s="405">
        <v>767008.625</v>
      </c>
      <c r="AD15" s="405">
        <v>564567.82750000001</v>
      </c>
      <c r="AE15" s="405">
        <v>716598.50009999995</v>
      </c>
      <c r="AF15" s="405">
        <v>914874.47510000004</v>
      </c>
      <c r="AG15" s="405">
        <v>539366.35439999995</v>
      </c>
      <c r="AH15" s="405">
        <v>739355.10270000005</v>
      </c>
      <c r="AI15" s="405">
        <v>663372.33649999998</v>
      </c>
      <c r="AJ15" s="405">
        <v>737252.12679999997</v>
      </c>
      <c r="AK15" s="405">
        <v>656205.95689999999</v>
      </c>
      <c r="AL15" s="301">
        <f t="shared" si="4"/>
        <v>5671784.9523</v>
      </c>
      <c r="AM15" s="302">
        <f t="shared" si="5"/>
        <v>8467970.4751999993</v>
      </c>
      <c r="AN15" s="316"/>
      <c r="AO15" s="310"/>
      <c r="AP15" s="335" t="s">
        <v>86</v>
      </c>
      <c r="AQ15" s="480">
        <v>1257658.8751999999</v>
      </c>
      <c r="AR15" s="480">
        <v>1211548.2949999999</v>
      </c>
      <c r="AS15" s="480">
        <v>991015.04</v>
      </c>
      <c r="AT15" s="480">
        <v>1228745.665</v>
      </c>
      <c r="AU15" s="480">
        <v>903642.39749999996</v>
      </c>
      <c r="AV15" s="480">
        <v>1152275.3200999999</v>
      </c>
      <c r="AW15" s="480">
        <v>1443173.5651</v>
      </c>
      <c r="AX15" s="480">
        <v>846578.11439999996</v>
      </c>
      <c r="AY15" s="480">
        <v>1172288.0526999999</v>
      </c>
      <c r="AZ15" s="480">
        <v>1055697.0564999999</v>
      </c>
      <c r="BA15" s="480">
        <v>1171690.1068</v>
      </c>
      <c r="BB15" s="480">
        <v>1041501.3369</v>
      </c>
      <c r="BC15" s="301">
        <f t="shared" si="6"/>
        <v>9034637.2722999994</v>
      </c>
      <c r="BD15" s="302">
        <f t="shared" si="7"/>
        <v>13475813.825199997</v>
      </c>
    </row>
    <row r="16" spans="1:59" s="22" customFormat="1" ht="12">
      <c r="A16" s="310"/>
      <c r="B16" s="335" t="s">
        <v>96</v>
      </c>
      <c r="C16" s="394">
        <v>506.327620000004</v>
      </c>
      <c r="D16" s="394">
        <v>594.34310000000403</v>
      </c>
      <c r="E16" s="394">
        <v>638.99260000000402</v>
      </c>
      <c r="F16" s="394">
        <v>524.81434250000302</v>
      </c>
      <c r="G16" s="394">
        <v>521.13095000000305</v>
      </c>
      <c r="H16" s="394">
        <v>626.50388750000297</v>
      </c>
      <c r="I16" s="394">
        <v>710.13000000000397</v>
      </c>
      <c r="J16" s="394">
        <v>543.864300000002</v>
      </c>
      <c r="K16" s="394">
        <v>678.651800000001</v>
      </c>
      <c r="L16" s="394">
        <v>479.66940000000102</v>
      </c>
      <c r="M16" s="394">
        <v>595.38234750000095</v>
      </c>
      <c r="N16" s="394">
        <v>521.01695250000103</v>
      </c>
      <c r="O16" s="301">
        <f t="shared" si="0"/>
        <v>4666.1068000000269</v>
      </c>
      <c r="P16" s="302">
        <f t="shared" si="13"/>
        <v>6940.8273000000308</v>
      </c>
      <c r="Q16" s="312"/>
      <c r="R16" s="313">
        <f>+O16-O15</f>
        <v>-60.568970000007539</v>
      </c>
      <c r="S16" s="314">
        <f>IF(ISERR(R16/O15),0,(R16/O15))</f>
        <v>-1.2814284911276471E-2</v>
      </c>
      <c r="T16" s="315">
        <f t="shared" si="14"/>
        <v>18.370499212598531</v>
      </c>
      <c r="U16" s="313">
        <f t="shared" si="15"/>
        <v>583.26335000000336</v>
      </c>
      <c r="V16" s="314">
        <f>O16/$O$40</f>
        <v>0.32839420736222891</v>
      </c>
      <c r="W16" s="316"/>
      <c r="X16" s="310"/>
      <c r="Y16" s="335" t="s">
        <v>96</v>
      </c>
      <c r="Z16" s="394">
        <v>610989.60679999995</v>
      </c>
      <c r="AA16" s="394">
        <v>719787.70519999997</v>
      </c>
      <c r="AB16" s="394">
        <v>768649.23730000004</v>
      </c>
      <c r="AC16" s="394">
        <v>637283.15899999999</v>
      </c>
      <c r="AD16" s="394">
        <v>622111.22149999999</v>
      </c>
      <c r="AE16" s="394">
        <v>758564.18539999996</v>
      </c>
      <c r="AF16" s="394">
        <v>866381.65509999997</v>
      </c>
      <c r="AG16" s="394">
        <v>681488.07660000003</v>
      </c>
      <c r="AH16" s="394">
        <v>852709.34530000004</v>
      </c>
      <c r="AI16" s="394">
        <v>606429.12620000006</v>
      </c>
      <c r="AJ16" s="394">
        <v>748295.25249999994</v>
      </c>
      <c r="AK16" s="394">
        <v>650924.21299999999</v>
      </c>
      <c r="AL16" s="301">
        <f t="shared" si="4"/>
        <v>5665254.8469000002</v>
      </c>
      <c r="AM16" s="302">
        <f t="shared" si="5"/>
        <v>8523612.7839000002</v>
      </c>
      <c r="AN16" s="316"/>
      <c r="AO16" s="310"/>
      <c r="AP16" s="335" t="s">
        <v>96</v>
      </c>
      <c r="AQ16" s="481">
        <v>966289.55680000002</v>
      </c>
      <c r="AR16" s="481">
        <v>1132881.0852000001</v>
      </c>
      <c r="AS16" s="481">
        <v>1212482.8773000001</v>
      </c>
      <c r="AT16" s="481">
        <v>1006548.889</v>
      </c>
      <c r="AU16" s="481">
        <v>982732.71149999998</v>
      </c>
      <c r="AV16" s="481">
        <v>1196247.2353999999</v>
      </c>
      <c r="AW16" s="481">
        <v>1346570.3251</v>
      </c>
      <c r="AX16" s="481">
        <v>1044560.2966</v>
      </c>
      <c r="AY16" s="481">
        <v>1294447.9453</v>
      </c>
      <c r="AZ16" s="481">
        <v>929289.61620000005</v>
      </c>
      <c r="BA16" s="481">
        <v>1144286.5325</v>
      </c>
      <c r="BB16" s="481">
        <v>1005403.703</v>
      </c>
      <c r="BC16" s="301">
        <f t="shared" si="6"/>
        <v>8888312.9769000001</v>
      </c>
      <c r="BD16" s="302">
        <f t="shared" si="7"/>
        <v>13261740.7739</v>
      </c>
    </row>
    <row r="17" spans="1:59" s="22" customFormat="1" ht="12">
      <c r="A17" s="310"/>
      <c r="B17" s="335" t="s">
        <v>119</v>
      </c>
      <c r="C17" s="394">
        <v>481.015950000001</v>
      </c>
      <c r="D17" s="394">
        <v>585.81890000000305</v>
      </c>
      <c r="E17" s="394">
        <v>518.93189500000301</v>
      </c>
      <c r="F17" s="394">
        <v>577.76320000000396</v>
      </c>
      <c r="G17" s="394">
        <v>523.154542500003</v>
      </c>
      <c r="H17" s="394">
        <v>594.167827500003</v>
      </c>
      <c r="I17" s="394">
        <v>503.090100000002</v>
      </c>
      <c r="J17" s="394">
        <v>612.12065000000302</v>
      </c>
      <c r="K17" s="394">
        <v>559.37836750000099</v>
      </c>
      <c r="L17" s="394">
        <v>615.79075000000296</v>
      </c>
      <c r="M17" s="394">
        <v>541.21480000000304</v>
      </c>
      <c r="N17" s="394">
        <v>544.93883000000301</v>
      </c>
      <c r="O17" s="301">
        <f t="shared" si="0"/>
        <v>4396.0630650000221</v>
      </c>
      <c r="P17" s="302">
        <f t="shared" si="13"/>
        <v>6657.3858125000324</v>
      </c>
      <c r="Q17" s="312"/>
      <c r="R17" s="313">
        <f>+O17-O16</f>
        <v>-270.04373500000474</v>
      </c>
      <c r="S17" s="314">
        <f>IF(ISERR(R17/O16),0,(R17/O16))</f>
        <v>-5.7873457804266976E-2</v>
      </c>
      <c r="T17" s="315">
        <f t="shared" si="14"/>
        <v>17.30733490157489</v>
      </c>
      <c r="U17" s="313">
        <f t="shared" si="15"/>
        <v>549.50788312500276</v>
      </c>
      <c r="V17" s="314">
        <f>O17/$O$41</f>
        <v>0.33950160996298678</v>
      </c>
      <c r="W17" s="316"/>
      <c r="X17" s="310"/>
      <c r="Y17" s="335" t="s">
        <v>119</v>
      </c>
      <c r="Z17" s="394">
        <v>601210.75780000002</v>
      </c>
      <c r="AA17" s="394">
        <v>738682.09310000006</v>
      </c>
      <c r="AB17" s="394">
        <v>655504.06550000003</v>
      </c>
      <c r="AC17" s="394">
        <v>731909.06709999999</v>
      </c>
      <c r="AD17" s="394">
        <v>660852.67649999994</v>
      </c>
      <c r="AE17" s="394">
        <v>754479.49219999998</v>
      </c>
      <c r="AF17" s="394">
        <v>638256.75109999999</v>
      </c>
      <c r="AG17" s="394">
        <v>782599.75150000001</v>
      </c>
      <c r="AH17" s="394">
        <v>717464.27150000003</v>
      </c>
      <c r="AI17" s="394">
        <v>785464.51060000004</v>
      </c>
      <c r="AJ17" s="394">
        <v>685037.69770000002</v>
      </c>
      <c r="AK17" s="394">
        <v>682888.90980000002</v>
      </c>
      <c r="AL17" s="301">
        <f t="shared" si="4"/>
        <v>5563494.6548000006</v>
      </c>
      <c r="AM17" s="302">
        <f t="shared" si="5"/>
        <v>8434350.0444000009</v>
      </c>
      <c r="AN17" s="316"/>
      <c r="AO17" s="310"/>
      <c r="AP17" s="335" t="s">
        <v>119</v>
      </c>
      <c r="AQ17" s="481">
        <v>924889.53780000005</v>
      </c>
      <c r="AR17" s="481">
        <v>1130797.3831</v>
      </c>
      <c r="AS17" s="481">
        <v>993871.96550000005</v>
      </c>
      <c r="AT17" s="481">
        <v>1110557.1170999999</v>
      </c>
      <c r="AU17" s="481">
        <v>998109.60649999999</v>
      </c>
      <c r="AV17" s="481">
        <v>1130838.2322</v>
      </c>
      <c r="AW17" s="481">
        <v>951929.0111</v>
      </c>
      <c r="AX17" s="481">
        <v>1159950.4214999999</v>
      </c>
      <c r="AY17" s="481">
        <v>1069621.5915000001</v>
      </c>
      <c r="AZ17" s="481">
        <v>1166984.2705999999</v>
      </c>
      <c r="BA17" s="481">
        <v>1023396.9277</v>
      </c>
      <c r="BB17" s="481">
        <v>1034286.1798</v>
      </c>
      <c r="BC17" s="301">
        <f t="shared" si="6"/>
        <v>8400943.2747999988</v>
      </c>
      <c r="BD17" s="302">
        <f t="shared" si="7"/>
        <v>12695232.244399998</v>
      </c>
    </row>
    <row r="18" spans="1:59" s="22" customFormat="1" ht="12">
      <c r="A18" s="310"/>
      <c r="B18" s="335" t="s">
        <v>124</v>
      </c>
      <c r="C18" s="394">
        <v>559.64880000000301</v>
      </c>
      <c r="D18" s="394">
        <v>493.88670000000297</v>
      </c>
      <c r="E18" s="394">
        <v>491.73603000000202</v>
      </c>
      <c r="F18" s="394">
        <v>525.79710000000102</v>
      </c>
      <c r="G18" s="394">
        <v>531.308600000002</v>
      </c>
      <c r="H18" s="394">
        <v>479.77607500000101</v>
      </c>
      <c r="I18" s="394">
        <v>493.83040000000102</v>
      </c>
      <c r="J18" s="394">
        <v>470.57187000000101</v>
      </c>
      <c r="K18" s="394">
        <v>405.64640000000099</v>
      </c>
      <c r="L18" s="394">
        <v>316.36009999999999</v>
      </c>
      <c r="M18" s="394">
        <v>456.46243000000101</v>
      </c>
      <c r="N18" s="394">
        <v>355.71221000000099</v>
      </c>
      <c r="O18" s="301">
        <f t="shared" si="0"/>
        <v>4046.5555750000144</v>
      </c>
      <c r="P18" s="302">
        <f t="shared" si="13"/>
        <v>5580.7367150000173</v>
      </c>
      <c r="Q18" s="312"/>
      <c r="R18" s="313">
        <f t="shared" ref="R18:R20" si="16">+O18-O17</f>
        <v>-349.50749000000769</v>
      </c>
      <c r="S18" s="314">
        <f>IF(ISERR(R18/O17),0,(R18/O17))</f>
        <v>-7.9504657879608004E-2</v>
      </c>
      <c r="T18" s="315">
        <f t="shared" si="14"/>
        <v>15.93132116141738</v>
      </c>
      <c r="U18" s="313">
        <f t="shared" si="15"/>
        <v>505.8194468750018</v>
      </c>
      <c r="V18" s="314">
        <f t="shared" ref="V18:V20" si="17">O18/$O$41</f>
        <v>0.31250965061330344</v>
      </c>
      <c r="W18" s="316"/>
      <c r="X18" s="310"/>
      <c r="Y18" s="335" t="s">
        <v>124</v>
      </c>
      <c r="Z18" s="394">
        <v>696385.65489999996</v>
      </c>
      <c r="AA18" s="394">
        <v>615588.75100000005</v>
      </c>
      <c r="AB18" s="394">
        <v>616241.67169999995</v>
      </c>
      <c r="AC18" s="394">
        <v>650223.47149999999</v>
      </c>
      <c r="AD18" s="394">
        <v>659089.50269999995</v>
      </c>
      <c r="AE18" s="394">
        <v>606572.94160000002</v>
      </c>
      <c r="AF18" s="394">
        <v>622984.60690000001</v>
      </c>
      <c r="AG18" s="394">
        <v>601775.07860000001</v>
      </c>
      <c r="AH18" s="394">
        <v>525611.31339999998</v>
      </c>
      <c r="AI18" s="394">
        <v>406202.74420000002</v>
      </c>
      <c r="AJ18" s="394">
        <v>584092.31079999998</v>
      </c>
      <c r="AK18" s="394">
        <v>449926.402</v>
      </c>
      <c r="AL18" s="301">
        <f t="shared" si="4"/>
        <v>5068861.6788999997</v>
      </c>
      <c r="AM18" s="302">
        <f t="shared" si="5"/>
        <v>7034694.4492999995</v>
      </c>
      <c r="AN18" s="316"/>
      <c r="AO18" s="310"/>
      <c r="AP18" s="335" t="s">
        <v>124</v>
      </c>
      <c r="AQ18" s="481">
        <v>1050374.5349000001</v>
      </c>
      <c r="AR18" s="481">
        <v>925277.69099999999</v>
      </c>
      <c r="AS18" s="481">
        <v>933585.12170000002</v>
      </c>
      <c r="AT18" s="481">
        <v>990464.8615</v>
      </c>
      <c r="AU18" s="481">
        <v>997048.58270000003</v>
      </c>
      <c r="AV18" s="481">
        <v>912563.56160000002</v>
      </c>
      <c r="AW18" s="481">
        <v>926981.44689999998</v>
      </c>
      <c r="AX18" s="481">
        <v>888397.90859999997</v>
      </c>
      <c r="AY18" s="481">
        <v>767505.85340000002</v>
      </c>
      <c r="AZ18" s="481">
        <v>601110.53419999999</v>
      </c>
      <c r="BA18" s="481">
        <v>866293.62080000003</v>
      </c>
      <c r="BB18" s="481">
        <v>669579.43200000003</v>
      </c>
      <c r="BC18" s="301">
        <f t="shared" si="6"/>
        <v>7624693.708899999</v>
      </c>
      <c r="BD18" s="302">
        <f t="shared" si="7"/>
        <v>10529183.149299998</v>
      </c>
    </row>
    <row r="19" spans="1:59" s="22" customFormat="1" ht="12">
      <c r="A19" s="475"/>
      <c r="B19" s="335" t="s">
        <v>139</v>
      </c>
      <c r="C19" s="464">
        <v>446.70707499999997</v>
      </c>
      <c r="D19" s="464">
        <v>458.83237500000098</v>
      </c>
      <c r="E19" s="394">
        <v>333.99690000000101</v>
      </c>
      <c r="F19" s="394">
        <v>319.942575000001</v>
      </c>
      <c r="G19" s="394">
        <v>406.74870000000101</v>
      </c>
      <c r="H19" s="394">
        <v>346.39777500000099</v>
      </c>
      <c r="I19" s="394">
        <v>365.19198999999998</v>
      </c>
      <c r="J19" s="394">
        <v>412.53577500000102</v>
      </c>
      <c r="K19" s="394">
        <v>341.71300000000002</v>
      </c>
      <c r="L19" s="394">
        <v>421.27150250000102</v>
      </c>
      <c r="M19" s="464">
        <v>365.136875000001</v>
      </c>
      <c r="N19" s="394">
        <v>316.36010000000101</v>
      </c>
      <c r="O19" s="301">
        <f t="shared" si="0"/>
        <v>3090.3531650000059</v>
      </c>
      <c r="P19" s="302">
        <f t="shared" ref="P19" si="18">SUM(C19:N19)</f>
        <v>4534.8346425000091</v>
      </c>
      <c r="Q19" s="312"/>
      <c r="R19" s="313">
        <f t="shared" si="16"/>
        <v>-956.20241000000851</v>
      </c>
      <c r="S19" s="314">
        <f>IF(ISERR(R19/O18),0,(R19/O18))</f>
        <v>-0.23630032808829152</v>
      </c>
      <c r="T19" s="315">
        <f t="shared" si="14"/>
        <v>12.166744744094512</v>
      </c>
      <c r="U19" s="313">
        <f t="shared" si="15"/>
        <v>386.29414562500074</v>
      </c>
      <c r="V19" s="314">
        <f t="shared" si="17"/>
        <v>0.23866351764262247</v>
      </c>
      <c r="W19" s="316"/>
      <c r="X19" s="475"/>
      <c r="Y19" s="335" t="s">
        <v>139</v>
      </c>
      <c r="Z19" s="464">
        <v>571565.72829999996</v>
      </c>
      <c r="AA19" s="464">
        <v>594927.50069999998</v>
      </c>
      <c r="AB19" s="394">
        <v>435125.49530000001</v>
      </c>
      <c r="AC19" s="394">
        <v>418842.20659999998</v>
      </c>
      <c r="AD19" s="394">
        <v>525076.3003</v>
      </c>
      <c r="AE19" s="394">
        <v>446932.19270000001</v>
      </c>
      <c r="AF19" s="394">
        <v>468270.58669999999</v>
      </c>
      <c r="AG19" s="394">
        <v>536011.84499999997</v>
      </c>
      <c r="AH19" s="394">
        <v>445170.9595</v>
      </c>
      <c r="AI19" s="394">
        <v>552884.82400000002</v>
      </c>
      <c r="AJ19" s="464">
        <v>475176.01870000002</v>
      </c>
      <c r="AK19" s="394">
        <v>413178.21230000001</v>
      </c>
      <c r="AL19" s="301">
        <f t="shared" si="4"/>
        <v>3996751.8555999994</v>
      </c>
      <c r="AM19" s="302">
        <f t="shared" ref="AM19" si="19">SUM(Z19:AK19)</f>
        <v>5883161.870099999</v>
      </c>
      <c r="AN19" s="316"/>
      <c r="AO19" s="475"/>
      <c r="AP19" s="335" t="s">
        <v>139</v>
      </c>
      <c r="AQ19" s="482">
        <v>845027.06830000004</v>
      </c>
      <c r="AR19" s="482">
        <v>865927.76069999998</v>
      </c>
      <c r="AS19" s="481">
        <v>630130.47530000005</v>
      </c>
      <c r="AT19" s="481">
        <v>606991.40659999999</v>
      </c>
      <c r="AU19" s="481">
        <v>765851.41029999999</v>
      </c>
      <c r="AV19" s="481">
        <v>647506.47270000004</v>
      </c>
      <c r="AW19" s="481">
        <v>682375.96669999999</v>
      </c>
      <c r="AX19" s="481">
        <v>781717.57499999995</v>
      </c>
      <c r="AY19" s="481">
        <v>645159.59950000001</v>
      </c>
      <c r="AZ19" s="481">
        <v>804325.08400000003</v>
      </c>
      <c r="BA19" s="482">
        <v>694153.66870000004</v>
      </c>
      <c r="BB19" s="481">
        <v>601653.35230000003</v>
      </c>
      <c r="BC19" s="301">
        <f t="shared" si="6"/>
        <v>5825528.1355999997</v>
      </c>
      <c r="BD19" s="302">
        <f t="shared" ref="BD19" si="20">SUM(AQ19:BB19)</f>
        <v>8570819.8400999997</v>
      </c>
      <c r="BF19" s="340">
        <f>SUM(F19:H19)</f>
        <v>1073.089050000003</v>
      </c>
      <c r="BG19" s="340">
        <f>SUM(AT19:AV19)</f>
        <v>2020349.2896</v>
      </c>
    </row>
    <row r="20" spans="1:59" s="22" customFormat="1" ht="12">
      <c r="A20" s="310"/>
      <c r="B20" s="335" t="s">
        <v>193</v>
      </c>
      <c r="C20" s="464">
        <v>338.406100000001</v>
      </c>
      <c r="D20" s="529">
        <v>297.621000000001</v>
      </c>
      <c r="E20" s="394">
        <v>416.66940000000102</v>
      </c>
      <c r="F20" s="529">
        <v>377.81332500000099</v>
      </c>
      <c r="G20" s="394">
        <v>343.91760000000102</v>
      </c>
      <c r="H20" s="394">
        <v>321.8716</v>
      </c>
      <c r="I20" s="394">
        <v>401.65056249999998</v>
      </c>
      <c r="J20" s="394">
        <v>339.783975</v>
      </c>
      <c r="K20" s="336">
        <v>461.33613201922731</v>
      </c>
      <c r="L20" s="336">
        <v>532.19197620261139</v>
      </c>
      <c r="M20" s="336">
        <v>569.03651998357054</v>
      </c>
      <c r="N20" s="336">
        <v>596.97682402063583</v>
      </c>
      <c r="O20" s="301">
        <f t="shared" si="0"/>
        <v>2837.7335625000051</v>
      </c>
      <c r="P20" s="302">
        <f t="shared" si="13"/>
        <v>4997.2750147260504</v>
      </c>
      <c r="Q20" s="312"/>
      <c r="R20" s="313">
        <f t="shared" si="16"/>
        <v>-252.61960250000084</v>
      </c>
      <c r="S20" s="314">
        <f>IF(ISERR(R20/O19),0,(R20/O19))</f>
        <v>-8.1744573843876622E-2</v>
      </c>
      <c r="T20" s="315">
        <f t="shared" si="14"/>
        <v>11.17217937992128</v>
      </c>
      <c r="U20" s="313">
        <f t="shared" si="15"/>
        <v>354.71669531250063</v>
      </c>
      <c r="V20" s="314">
        <f t="shared" si="17"/>
        <v>0.21915407010084575</v>
      </c>
      <c r="W20" s="316"/>
      <c r="X20" s="310"/>
      <c r="Y20" s="335" t="s">
        <v>193</v>
      </c>
      <c r="Z20" s="464">
        <v>417113.51449999999</v>
      </c>
      <c r="AA20" s="529">
        <v>342044.01</v>
      </c>
      <c r="AB20" s="394">
        <v>456608.54350000003</v>
      </c>
      <c r="AC20" s="529">
        <v>405429.77059999999</v>
      </c>
      <c r="AD20" s="394">
        <v>368948.67369999998</v>
      </c>
      <c r="AE20" s="394">
        <v>347467.50290000002</v>
      </c>
      <c r="AF20" s="394">
        <v>434625.96860000002</v>
      </c>
      <c r="AG20" s="394">
        <v>359848.78539999999</v>
      </c>
      <c r="AH20" s="336">
        <v>415901.64235442085</v>
      </c>
      <c r="AI20" s="336">
        <v>455216.18546378374</v>
      </c>
      <c r="AJ20" s="336">
        <v>473314.90943966102</v>
      </c>
      <c r="AK20" s="336">
        <v>486777.32917188777</v>
      </c>
      <c r="AL20" s="301">
        <f t="shared" si="4"/>
        <v>3132086.7691999995</v>
      </c>
      <c r="AM20" s="302">
        <f t="shared" si="5"/>
        <v>4963296.8356297528</v>
      </c>
      <c r="AN20" s="316"/>
      <c r="AO20" s="310"/>
      <c r="AP20" s="335" t="s">
        <v>193</v>
      </c>
      <c r="AQ20" s="482">
        <v>645448.69449999998</v>
      </c>
      <c r="AR20" s="528">
        <v>568077.47</v>
      </c>
      <c r="AS20" s="481">
        <v>786796.09349999996</v>
      </c>
      <c r="AT20" s="528">
        <v>715426.4706</v>
      </c>
      <c r="AU20" s="481">
        <v>652650.46369999996</v>
      </c>
      <c r="AV20" s="481">
        <v>616336.15289999999</v>
      </c>
      <c r="AW20" s="481">
        <v>766290.38859999995</v>
      </c>
      <c r="AX20" s="481">
        <v>641196.04539999994</v>
      </c>
      <c r="AY20" s="505">
        <v>814844.58571781579</v>
      </c>
      <c r="AZ20" s="505">
        <v>924287.69574530085</v>
      </c>
      <c r="BA20" s="505">
        <v>978054.22976143996</v>
      </c>
      <c r="BB20" s="505">
        <v>1019490.1789449053</v>
      </c>
      <c r="BC20" s="301">
        <f t="shared" si="6"/>
        <v>5392221.7792000007</v>
      </c>
      <c r="BD20" s="302">
        <f t="shared" si="7"/>
        <v>9128898.4693694636</v>
      </c>
      <c r="BF20" s="340">
        <f>SUM(F20:H20)</f>
        <v>1043.6025250000021</v>
      </c>
      <c r="BG20" s="340">
        <f>SUM(AT20:AV20)</f>
        <v>1984413.0872</v>
      </c>
    </row>
    <row r="21" spans="1:59" s="22" customFormat="1" ht="12">
      <c r="A21" s="554"/>
      <c r="B21" s="335" t="s">
        <v>194</v>
      </c>
      <c r="C21" s="394">
        <v>370</v>
      </c>
      <c r="D21" s="394">
        <v>385.00000000000011</v>
      </c>
      <c r="E21" s="394">
        <v>380.00000000000011</v>
      </c>
      <c r="F21" s="394">
        <v>365.00000000000011</v>
      </c>
      <c r="G21" s="394">
        <v>375</v>
      </c>
      <c r="H21" s="394">
        <v>365.00000000000017</v>
      </c>
      <c r="I21" s="394">
        <v>364.99999999999994</v>
      </c>
      <c r="J21" s="394">
        <v>379.99999999999966</v>
      </c>
      <c r="K21" s="394">
        <v>525</v>
      </c>
      <c r="L21" s="394">
        <v>530</v>
      </c>
      <c r="M21" s="394">
        <v>535</v>
      </c>
      <c r="N21" s="394">
        <v>570</v>
      </c>
      <c r="O21" s="301">
        <f t="shared" si="0"/>
        <v>2985</v>
      </c>
      <c r="P21" s="302">
        <f t="shared" si="13"/>
        <v>5145</v>
      </c>
      <c r="Q21" s="312"/>
      <c r="R21" s="313"/>
      <c r="S21" s="314"/>
      <c r="T21" s="315"/>
      <c r="U21" s="313"/>
      <c r="V21" s="314"/>
      <c r="W21" s="316"/>
      <c r="X21" s="554"/>
      <c r="Y21" s="335" t="s">
        <v>194</v>
      </c>
      <c r="Z21" s="394">
        <v>387009.26292412105</v>
      </c>
      <c r="AA21" s="394">
        <v>400006.99939939927</v>
      </c>
      <c r="AB21" s="394">
        <v>397201.93531353155</v>
      </c>
      <c r="AC21" s="394">
        <v>383457.29233419453</v>
      </c>
      <c r="AD21" s="394">
        <v>389795.16260162613</v>
      </c>
      <c r="AE21" s="394">
        <v>379482.79414458206</v>
      </c>
      <c r="AF21" s="394">
        <v>379618.4637411657</v>
      </c>
      <c r="AG21" s="394">
        <v>396068.94653691404</v>
      </c>
      <c r="AH21" s="394">
        <v>359464.07142857148</v>
      </c>
      <c r="AI21" s="394">
        <v>365719.15655253845</v>
      </c>
      <c r="AJ21" s="394">
        <v>368238.54623655911</v>
      </c>
      <c r="AK21" s="394">
        <v>391602.57626832032</v>
      </c>
      <c r="AL21" s="301">
        <f t="shared" si="4"/>
        <v>3112640.8569955342</v>
      </c>
      <c r="AM21" s="302">
        <f t="shared" si="5"/>
        <v>4597665.207481523</v>
      </c>
      <c r="AN21" s="316"/>
      <c r="AO21" s="554"/>
      <c r="AP21" s="335" t="s">
        <v>194</v>
      </c>
      <c r="AQ21" s="481">
        <v>702239.91363355971</v>
      </c>
      <c r="AR21" s="481">
        <v>729088.25825825823</v>
      </c>
      <c r="AS21" s="481">
        <v>720802.31023102335</v>
      </c>
      <c r="AT21" s="481">
        <v>695402.02411714033</v>
      </c>
      <c r="AU21" s="481">
        <v>711001.01626016269</v>
      </c>
      <c r="AV21" s="481">
        <v>654783.09557656304</v>
      </c>
      <c r="AW21" s="481">
        <v>657548.1682180959</v>
      </c>
      <c r="AX21" s="481">
        <v>690785.72987024707</v>
      </c>
      <c r="AY21" s="481">
        <v>848104.99142857152</v>
      </c>
      <c r="AZ21" s="481">
        <v>863636.31655253842</v>
      </c>
      <c r="BA21" s="481">
        <v>871104.35623655911</v>
      </c>
      <c r="BB21" s="481">
        <v>925991.1762683203</v>
      </c>
      <c r="BC21" s="301">
        <f t="shared" si="6"/>
        <v>5561650.5161650497</v>
      </c>
      <c r="BD21" s="302">
        <f t="shared" si="7"/>
        <v>9070487.3566510398</v>
      </c>
      <c r="BF21" s="340">
        <f>SUM(F21:H21)</f>
        <v>1105.0000000000002</v>
      </c>
      <c r="BG21" s="340">
        <f>SUM(AT21:AV21)</f>
        <v>2061186.1359538659</v>
      </c>
    </row>
    <row r="22" spans="1:59" s="22" customFormat="1" thickBot="1">
      <c r="A22" s="555"/>
      <c r="B22" s="338" t="s">
        <v>18</v>
      </c>
      <c r="C22" s="406">
        <f>C20-C21</f>
        <v>-31.593899999998996</v>
      </c>
      <c r="D22" s="406">
        <f t="shared" ref="D22:N22" si="21">D20-D21</f>
        <v>-87.37899999999911</v>
      </c>
      <c r="E22" s="406">
        <f t="shared" si="21"/>
        <v>36.669400000000905</v>
      </c>
      <c r="F22" s="406">
        <f t="shared" si="21"/>
        <v>12.813325000000873</v>
      </c>
      <c r="G22" s="406">
        <f t="shared" si="21"/>
        <v>-31.082399999998984</v>
      </c>
      <c r="H22" s="406">
        <f t="shared" si="21"/>
        <v>-43.12840000000017</v>
      </c>
      <c r="I22" s="406">
        <f t="shared" si="21"/>
        <v>36.650562500000035</v>
      </c>
      <c r="J22" s="406">
        <f t="shared" si="21"/>
        <v>-40.216024999999661</v>
      </c>
      <c r="K22" s="406">
        <f t="shared" si="21"/>
        <v>-63.663867980772693</v>
      </c>
      <c r="L22" s="406">
        <f t="shared" si="21"/>
        <v>2.1919762026113858</v>
      </c>
      <c r="M22" s="406">
        <f t="shared" si="21"/>
        <v>34.036519983570543</v>
      </c>
      <c r="N22" s="406">
        <f t="shared" si="21"/>
        <v>26.976824020635831</v>
      </c>
      <c r="O22" s="306">
        <f t="shared" si="0"/>
        <v>-147.26643749999511</v>
      </c>
      <c r="P22" s="307">
        <f t="shared" si="13"/>
        <v>-147.72498527395004</v>
      </c>
      <c r="Q22" s="312"/>
      <c r="R22" s="320"/>
      <c r="S22" s="324"/>
      <c r="T22" s="325"/>
      <c r="U22" s="320"/>
      <c r="V22" s="324"/>
      <c r="W22" s="316"/>
      <c r="X22" s="555"/>
      <c r="Y22" s="338" t="s">
        <v>18</v>
      </c>
      <c r="Z22" s="406">
        <f t="shared" ref="Z22:AK22" si="22">Z20-Z21</f>
        <v>30104.251575878938</v>
      </c>
      <c r="AA22" s="406">
        <f t="shared" si="22"/>
        <v>-57962.989399399259</v>
      </c>
      <c r="AB22" s="406">
        <f t="shared" si="22"/>
        <v>59406.608186468482</v>
      </c>
      <c r="AC22" s="406">
        <f t="shared" si="22"/>
        <v>21972.478265805461</v>
      </c>
      <c r="AD22" s="406">
        <f t="shared" si="22"/>
        <v>-20846.488901626144</v>
      </c>
      <c r="AE22" s="406">
        <f t="shared" si="22"/>
        <v>-32015.29124458204</v>
      </c>
      <c r="AF22" s="406">
        <f t="shared" si="22"/>
        <v>55007.50485883432</v>
      </c>
      <c r="AG22" s="406">
        <f t="shared" si="22"/>
        <v>-36220.161136914045</v>
      </c>
      <c r="AH22" s="406">
        <f t="shared" si="22"/>
        <v>56437.570925849373</v>
      </c>
      <c r="AI22" s="406">
        <f t="shared" si="22"/>
        <v>89497.028911245288</v>
      </c>
      <c r="AJ22" s="406">
        <f t="shared" si="22"/>
        <v>105076.36320310191</v>
      </c>
      <c r="AK22" s="406">
        <f t="shared" si="22"/>
        <v>95174.752903567452</v>
      </c>
      <c r="AL22" s="306">
        <f t="shared" si="4"/>
        <v>19445.912204465712</v>
      </c>
      <c r="AM22" s="307">
        <f t="shared" si="5"/>
        <v>365631.62814822973</v>
      </c>
      <c r="AN22" s="316"/>
      <c r="AO22" s="555"/>
      <c r="AP22" s="338" t="s">
        <v>18</v>
      </c>
      <c r="AQ22" s="483">
        <f t="shared" ref="AQ22:BB22" si="23">AQ20-AQ21</f>
        <v>-56791.219133559731</v>
      </c>
      <c r="AR22" s="483">
        <f t="shared" si="23"/>
        <v>-161010.78825825825</v>
      </c>
      <c r="AS22" s="483">
        <f t="shared" si="23"/>
        <v>65993.783268976607</v>
      </c>
      <c r="AT22" s="483">
        <f t="shared" si="23"/>
        <v>20024.446482859668</v>
      </c>
      <c r="AU22" s="483">
        <f t="shared" si="23"/>
        <v>-58350.552560162731</v>
      </c>
      <c r="AV22" s="483">
        <f t="shared" si="23"/>
        <v>-38446.942676563049</v>
      </c>
      <c r="AW22" s="483">
        <f t="shared" si="23"/>
        <v>108742.22038190404</v>
      </c>
      <c r="AX22" s="483">
        <f t="shared" si="23"/>
        <v>-49589.684470247128</v>
      </c>
      <c r="AY22" s="483">
        <f t="shared" si="23"/>
        <v>-33260.405710755731</v>
      </c>
      <c r="AZ22" s="483">
        <f t="shared" si="23"/>
        <v>60651.379192762426</v>
      </c>
      <c r="BA22" s="483">
        <f t="shared" si="23"/>
        <v>106949.87352488085</v>
      </c>
      <c r="BB22" s="483">
        <f t="shared" si="23"/>
        <v>93499.002676584991</v>
      </c>
      <c r="BC22" s="306">
        <f t="shared" si="6"/>
        <v>-169428.73696505057</v>
      </c>
      <c r="BD22" s="307">
        <f t="shared" si="7"/>
        <v>58411.112718421966</v>
      </c>
    </row>
    <row r="23" spans="1:59" s="22" customFormat="1" ht="12">
      <c r="A23" s="379" t="s">
        <v>28</v>
      </c>
      <c r="B23" s="335" t="s">
        <v>86</v>
      </c>
      <c r="C23" s="405">
        <v>344.01930000000198</v>
      </c>
      <c r="D23" s="405">
        <v>371.65035000000302</v>
      </c>
      <c r="E23" s="405">
        <v>446.60675000000299</v>
      </c>
      <c r="F23" s="405">
        <v>471.48958500000299</v>
      </c>
      <c r="G23" s="405">
        <v>387.06252750000198</v>
      </c>
      <c r="H23" s="405">
        <v>451.989775000002</v>
      </c>
      <c r="I23" s="405">
        <v>372.52565000000197</v>
      </c>
      <c r="J23" s="405">
        <v>295.41640000000098</v>
      </c>
      <c r="K23" s="405">
        <v>413.555000000002</v>
      </c>
      <c r="L23" s="405">
        <v>419.56848250000201</v>
      </c>
      <c r="M23" s="405">
        <v>460.45191750000203</v>
      </c>
      <c r="N23" s="405">
        <v>385.25444250000203</v>
      </c>
      <c r="O23" s="301">
        <f t="shared" si="0"/>
        <v>3140.7603375000176</v>
      </c>
      <c r="P23" s="302">
        <f t="shared" ref="P23:P30" si="24">SUM(C23:N23)</f>
        <v>4819.5901800000265</v>
      </c>
      <c r="Q23" s="312"/>
      <c r="R23" s="313"/>
      <c r="S23" s="314"/>
      <c r="T23" s="315">
        <f t="shared" ref="T23:T28" si="25">O23/$O$3</f>
        <v>12.365198179133928</v>
      </c>
      <c r="U23" s="313">
        <f t="shared" ref="U23:U28" si="26">+O23/$I$1</f>
        <v>392.5950421875022</v>
      </c>
      <c r="V23" s="314">
        <f>O23/$O$39</f>
        <v>0.21828306712708859</v>
      </c>
      <c r="W23" s="316"/>
      <c r="X23" s="310"/>
      <c r="Y23" s="335" t="s">
        <v>86</v>
      </c>
      <c r="Z23" s="405">
        <v>406267.51539999997</v>
      </c>
      <c r="AA23" s="405">
        <v>437332.84159999999</v>
      </c>
      <c r="AB23" s="405">
        <v>530283.77350000001</v>
      </c>
      <c r="AC23" s="405">
        <v>564542.35569999996</v>
      </c>
      <c r="AD23" s="405">
        <v>453098.80930000002</v>
      </c>
      <c r="AE23" s="405">
        <v>528647.47279999999</v>
      </c>
      <c r="AF23" s="405">
        <v>448570.57880000002</v>
      </c>
      <c r="AG23" s="405">
        <v>355801.69510000001</v>
      </c>
      <c r="AH23" s="405">
        <v>494082.68349999998</v>
      </c>
      <c r="AI23" s="405">
        <v>494894.02759999997</v>
      </c>
      <c r="AJ23" s="405">
        <v>544682.875</v>
      </c>
      <c r="AK23" s="405">
        <v>455679.5013</v>
      </c>
      <c r="AL23" s="301">
        <f t="shared" si="4"/>
        <v>3724545.0422</v>
      </c>
      <c r="AM23" s="302">
        <f t="shared" si="5"/>
        <v>5713884.1295999996</v>
      </c>
      <c r="AN23" s="316"/>
      <c r="AO23" s="310"/>
      <c r="AP23" s="335" t="s">
        <v>86</v>
      </c>
      <c r="AQ23" s="480">
        <v>645537.28540000005</v>
      </c>
      <c r="AR23" s="480">
        <v>693783.5416</v>
      </c>
      <c r="AS23" s="480">
        <v>853181.03350000002</v>
      </c>
      <c r="AT23" s="480">
        <v>902439.79570000002</v>
      </c>
      <c r="AU23" s="480">
        <v>730182.67929999996</v>
      </c>
      <c r="AV23" s="480">
        <v>851871.21279999998</v>
      </c>
      <c r="AW23" s="480">
        <v>713484.97880000004</v>
      </c>
      <c r="AX23" s="480">
        <v>567694.12509999995</v>
      </c>
      <c r="AY23" s="480">
        <v>786389.10349999997</v>
      </c>
      <c r="AZ23" s="480">
        <v>790880.52760000003</v>
      </c>
      <c r="BA23" s="480">
        <v>872276.10499999998</v>
      </c>
      <c r="BB23" s="480">
        <v>725358.34129999997</v>
      </c>
      <c r="BC23" s="301">
        <f t="shared" si="6"/>
        <v>5958174.6521999994</v>
      </c>
      <c r="BD23" s="302">
        <f t="shared" si="7"/>
        <v>9133078.7295999993</v>
      </c>
    </row>
    <row r="24" spans="1:59" s="22" customFormat="1" ht="12">
      <c r="A24" s="310"/>
      <c r="B24" s="335" t="s">
        <v>96</v>
      </c>
      <c r="C24" s="394">
        <v>361.565300000001</v>
      </c>
      <c r="D24" s="394">
        <v>428.083750000002</v>
      </c>
      <c r="E24" s="394">
        <v>317.99630000000099</v>
      </c>
      <c r="F24" s="394">
        <v>428.94180000000199</v>
      </c>
      <c r="G24" s="394">
        <v>392.16938499999998</v>
      </c>
      <c r="H24" s="394">
        <v>558.16605000000197</v>
      </c>
      <c r="I24" s="394">
        <v>317.60950000000099</v>
      </c>
      <c r="J24" s="394">
        <v>244.57240999999999</v>
      </c>
      <c r="K24" s="394">
        <v>257.50599999999997</v>
      </c>
      <c r="L24" s="394">
        <v>397.49810000000002</v>
      </c>
      <c r="M24" s="394">
        <v>454.38549999999998</v>
      </c>
      <c r="N24" s="394">
        <v>403.58890000000099</v>
      </c>
      <c r="O24" s="301">
        <f t="shared" si="0"/>
        <v>3049.1044950000087</v>
      </c>
      <c r="P24" s="302">
        <f t="shared" si="24"/>
        <v>4562.0829950000098</v>
      </c>
      <c r="Q24" s="312"/>
      <c r="R24" s="313">
        <f>+O24-O23</f>
        <v>-91.65584250000893</v>
      </c>
      <c r="S24" s="314">
        <f>IF(ISERR(R24/O23),0,(R24/O23))</f>
        <v>-2.918269229449234E-2</v>
      </c>
      <c r="T24" s="315">
        <f t="shared" si="25"/>
        <v>12.004348405511845</v>
      </c>
      <c r="U24" s="313">
        <f t="shared" si="26"/>
        <v>381.13806187500109</v>
      </c>
      <c r="V24" s="314">
        <f>O24/$O$40</f>
        <v>0.21459179927046063</v>
      </c>
      <c r="W24" s="316"/>
      <c r="X24" s="310"/>
      <c r="Y24" s="335" t="s">
        <v>96</v>
      </c>
      <c r="Z24" s="394">
        <v>430441.18</v>
      </c>
      <c r="AA24" s="394">
        <v>509868.56199999998</v>
      </c>
      <c r="AB24" s="394">
        <v>377137.99920000002</v>
      </c>
      <c r="AC24" s="394">
        <v>510501.94170000002</v>
      </c>
      <c r="AD24" s="394">
        <v>459620.39179999998</v>
      </c>
      <c r="AE24" s="394">
        <v>657465.39529999997</v>
      </c>
      <c r="AF24" s="394">
        <v>375750.44669999997</v>
      </c>
      <c r="AG24" s="394">
        <v>300318.37560000003</v>
      </c>
      <c r="AH24" s="394">
        <v>312550.86609999998</v>
      </c>
      <c r="AI24" s="394">
        <v>488495.36239999998</v>
      </c>
      <c r="AJ24" s="394">
        <v>570113.45900000003</v>
      </c>
      <c r="AK24" s="394">
        <v>496133.04470000003</v>
      </c>
      <c r="AL24" s="301">
        <f t="shared" si="4"/>
        <v>3621104.2922999999</v>
      </c>
      <c r="AM24" s="302">
        <f t="shared" si="5"/>
        <v>5488397.0245000003</v>
      </c>
      <c r="AN24" s="316"/>
      <c r="AO24" s="310"/>
      <c r="AP24" s="335" t="s">
        <v>96</v>
      </c>
      <c r="AQ24" s="481">
        <v>688104.9</v>
      </c>
      <c r="AR24" s="481">
        <v>805731.99199999997</v>
      </c>
      <c r="AS24" s="481">
        <v>595869.90919999999</v>
      </c>
      <c r="AT24" s="481">
        <v>812060.81169999996</v>
      </c>
      <c r="AU24" s="481">
        <v>731474.39179999998</v>
      </c>
      <c r="AV24" s="481">
        <v>1048933.6953</v>
      </c>
      <c r="AW24" s="481">
        <v>597972.05669999996</v>
      </c>
      <c r="AX24" s="481">
        <v>465985.45559999999</v>
      </c>
      <c r="AY24" s="481">
        <v>482463.84610000002</v>
      </c>
      <c r="AZ24" s="481">
        <v>751017.45239999995</v>
      </c>
      <c r="BA24" s="481">
        <v>863126.95900000003</v>
      </c>
      <c r="BB24" s="481">
        <v>758432.26470000006</v>
      </c>
      <c r="BC24" s="301">
        <f t="shared" si="6"/>
        <v>5746133.2122999998</v>
      </c>
      <c r="BD24" s="302">
        <f t="shared" si="7"/>
        <v>8601173.7344999984</v>
      </c>
    </row>
    <row r="25" spans="1:59" s="22" customFormat="1" ht="12">
      <c r="A25" s="310"/>
      <c r="B25" s="335" t="s">
        <v>119</v>
      </c>
      <c r="C25" s="394">
        <v>295.36128500000001</v>
      </c>
      <c r="D25" s="394">
        <v>435.07800000000202</v>
      </c>
      <c r="E25" s="394">
        <v>382.40550000000201</v>
      </c>
      <c r="F25" s="394">
        <v>332.57222750000199</v>
      </c>
      <c r="G25" s="394">
        <v>369.383100000002</v>
      </c>
      <c r="H25" s="394">
        <v>393.857525000002</v>
      </c>
      <c r="I25" s="394">
        <v>455.23265000000202</v>
      </c>
      <c r="J25" s="394">
        <v>335.308950000001</v>
      </c>
      <c r="K25" s="394">
        <v>371.25265000000098</v>
      </c>
      <c r="L25" s="394">
        <v>392.60495000000202</v>
      </c>
      <c r="M25" s="394">
        <v>408.84980000000201</v>
      </c>
      <c r="N25" s="394">
        <v>467.22630000000203</v>
      </c>
      <c r="O25" s="301">
        <f t="shared" si="0"/>
        <v>2999.1992375000132</v>
      </c>
      <c r="P25" s="302">
        <f t="shared" si="24"/>
        <v>4639.1329375000205</v>
      </c>
      <c r="Q25" s="312"/>
      <c r="R25" s="313">
        <f>+O25-O24</f>
        <v>-49.905257499995514</v>
      </c>
      <c r="S25" s="314">
        <f>IF(ISERR(R25/O24),0,(R25/O24))</f>
        <v>-1.6367185047882517E-2</v>
      </c>
      <c r="T25" s="315">
        <f t="shared" si="25"/>
        <v>11.807871013779579</v>
      </c>
      <c r="U25" s="313">
        <f t="shared" si="26"/>
        <v>374.89990468750165</v>
      </c>
      <c r="V25" s="314">
        <f>O25/$O$41</f>
        <v>0.23162383129528916</v>
      </c>
      <c r="W25" s="316"/>
      <c r="X25" s="310"/>
      <c r="Y25" s="335" t="s">
        <v>119</v>
      </c>
      <c r="Z25" s="394">
        <v>365848.09610000002</v>
      </c>
      <c r="AA25" s="394">
        <v>542624.46039999998</v>
      </c>
      <c r="AB25" s="394">
        <v>484041.58659999998</v>
      </c>
      <c r="AC25" s="394">
        <v>423962.59730000002</v>
      </c>
      <c r="AD25" s="394">
        <v>470072.31030000001</v>
      </c>
      <c r="AE25" s="394">
        <v>496581.09669999999</v>
      </c>
      <c r="AF25" s="394">
        <v>578331.82590000005</v>
      </c>
      <c r="AG25" s="394">
        <v>426762.68109999999</v>
      </c>
      <c r="AH25" s="394">
        <v>482270.97649999999</v>
      </c>
      <c r="AI25" s="394">
        <v>502208.58130000002</v>
      </c>
      <c r="AJ25" s="394">
        <v>516904.22730000003</v>
      </c>
      <c r="AK25" s="394">
        <v>587248.0723</v>
      </c>
      <c r="AL25" s="301">
        <f t="shared" si="4"/>
        <v>3788224.6544000003</v>
      </c>
      <c r="AM25" s="302">
        <f t="shared" si="5"/>
        <v>5876856.5118000004</v>
      </c>
      <c r="AN25" s="316"/>
      <c r="AO25" s="310"/>
      <c r="AP25" s="335" t="s">
        <v>119</v>
      </c>
      <c r="AQ25" s="481">
        <v>559387.55610000005</v>
      </c>
      <c r="AR25" s="481">
        <v>823568.52040000004</v>
      </c>
      <c r="AS25" s="481">
        <v>729191.7966</v>
      </c>
      <c r="AT25" s="481">
        <v>639830.30729999999</v>
      </c>
      <c r="AU25" s="481">
        <v>707465.9203</v>
      </c>
      <c r="AV25" s="481">
        <v>739140.17669999995</v>
      </c>
      <c r="AW25" s="481">
        <v>866926.60589999997</v>
      </c>
      <c r="AX25" s="481">
        <v>638905.50109999999</v>
      </c>
      <c r="AY25" s="481">
        <v>725822.76650000003</v>
      </c>
      <c r="AZ25" s="481">
        <v>748387.36129999999</v>
      </c>
      <c r="BA25" s="481">
        <v>769396.80729999999</v>
      </c>
      <c r="BB25" s="481">
        <v>881810.55229999998</v>
      </c>
      <c r="BC25" s="301">
        <f t="shared" si="6"/>
        <v>5704416.3843999999</v>
      </c>
      <c r="BD25" s="302">
        <f t="shared" si="7"/>
        <v>8829833.8717999998</v>
      </c>
    </row>
    <row r="26" spans="1:59" s="22" customFormat="1" ht="12">
      <c r="A26" s="310"/>
      <c r="B26" s="335" t="s">
        <v>124</v>
      </c>
      <c r="C26" s="394">
        <v>361.70150000000098</v>
      </c>
      <c r="D26" s="394">
        <v>332.78437000000099</v>
      </c>
      <c r="E26" s="394">
        <v>367.06590000000102</v>
      </c>
      <c r="F26" s="394">
        <v>305.33710000000099</v>
      </c>
      <c r="G26" s="394">
        <v>351.633700000001</v>
      </c>
      <c r="H26" s="394">
        <v>307.54170000000101</v>
      </c>
      <c r="I26" s="394">
        <v>328.48540000000003</v>
      </c>
      <c r="J26" s="394">
        <v>314.70665000000099</v>
      </c>
      <c r="K26" s="394">
        <v>330.69</v>
      </c>
      <c r="L26" s="394">
        <v>286.57044250000001</v>
      </c>
      <c r="M26" s="394">
        <v>362.65670000000102</v>
      </c>
      <c r="N26" s="394">
        <v>284.91699249999999</v>
      </c>
      <c r="O26" s="301">
        <f t="shared" si="0"/>
        <v>2669.2563200000068</v>
      </c>
      <c r="P26" s="302">
        <f>SUM(C26:N26)</f>
        <v>3934.0904550000078</v>
      </c>
      <c r="Q26" s="312"/>
      <c r="R26" s="313">
        <f t="shared" ref="R26:R28" si="27">+O26-O25</f>
        <v>-329.94291750000639</v>
      </c>
      <c r="S26" s="314">
        <f>IF(ISERR(R26/O25),0,(R26/O25))</f>
        <v>-0.11001033655070905</v>
      </c>
      <c r="T26" s="315">
        <f t="shared" si="25"/>
        <v>10.508883149606326</v>
      </c>
      <c r="U26" s="313">
        <f t="shared" si="26"/>
        <v>333.65704000000085</v>
      </c>
      <c r="V26" s="314">
        <f t="shared" ref="V26:V28" si="28">O26/$O$41</f>
        <v>0.20614281566132975</v>
      </c>
      <c r="W26" s="316"/>
      <c r="X26" s="310"/>
      <c r="Y26" s="335" t="s">
        <v>124</v>
      </c>
      <c r="Z26" s="394">
        <v>452102.81170000002</v>
      </c>
      <c r="AA26" s="394">
        <v>420541.98259999999</v>
      </c>
      <c r="AB26" s="394">
        <v>457901.75750000001</v>
      </c>
      <c r="AC26" s="394">
        <v>388626.99540000001</v>
      </c>
      <c r="AD26" s="394">
        <v>442371.79220000003</v>
      </c>
      <c r="AE26" s="394">
        <v>395446.29060000001</v>
      </c>
      <c r="AF26" s="394">
        <v>429256.61979999999</v>
      </c>
      <c r="AG26" s="394">
        <v>406845.52220000001</v>
      </c>
      <c r="AH26" s="394">
        <v>445957.87880000001</v>
      </c>
      <c r="AI26" s="394">
        <v>373722.21149999998</v>
      </c>
      <c r="AJ26" s="394">
        <v>473051.0895</v>
      </c>
      <c r="AK26" s="394">
        <v>363179.7856</v>
      </c>
      <c r="AL26" s="301">
        <f t="shared" si="4"/>
        <v>3393093.7719999999</v>
      </c>
      <c r="AM26" s="302">
        <f t="shared" si="5"/>
        <v>5049004.7374</v>
      </c>
      <c r="AN26" s="316"/>
      <c r="AO26" s="310"/>
      <c r="AP26" s="335" t="s">
        <v>124</v>
      </c>
      <c r="AQ26" s="481">
        <v>680327.57169999997</v>
      </c>
      <c r="AR26" s="481">
        <v>633615.46259999997</v>
      </c>
      <c r="AS26" s="481">
        <v>692139.11750000005</v>
      </c>
      <c r="AT26" s="481">
        <v>589224.05539999995</v>
      </c>
      <c r="AU26" s="481">
        <v>669865.46219999995</v>
      </c>
      <c r="AV26" s="481">
        <v>598340.2206</v>
      </c>
      <c r="AW26" s="481">
        <v>639120.8798</v>
      </c>
      <c r="AX26" s="481">
        <v>603342.41220000002</v>
      </c>
      <c r="AY26" s="481">
        <v>660669.64879999997</v>
      </c>
      <c r="AZ26" s="481">
        <v>562197.95149999997</v>
      </c>
      <c r="BA26" s="481">
        <v>703825.31949999998</v>
      </c>
      <c r="BB26" s="481">
        <v>547438.07559999998</v>
      </c>
      <c r="BC26" s="301">
        <f t="shared" si="6"/>
        <v>5105975.182</v>
      </c>
      <c r="BD26" s="302">
        <f t="shared" si="7"/>
        <v>7580106.1773999995</v>
      </c>
    </row>
    <row r="27" spans="1:59" s="22" customFormat="1" ht="12">
      <c r="A27" s="475"/>
      <c r="B27" s="335" t="s">
        <v>139</v>
      </c>
      <c r="C27" s="464">
        <v>211.09045</v>
      </c>
      <c r="D27" s="464">
        <v>298.58551250000102</v>
      </c>
      <c r="E27" s="394">
        <v>220.46</v>
      </c>
      <c r="F27" s="394">
        <v>243.60830000000001</v>
      </c>
      <c r="G27" s="394">
        <v>224.86920000000001</v>
      </c>
      <c r="H27" s="394">
        <v>194.00479999999999</v>
      </c>
      <c r="I27" s="394">
        <v>251.3244</v>
      </c>
      <c r="J27" s="394">
        <v>181.052775</v>
      </c>
      <c r="K27" s="394">
        <v>191.80019999999999</v>
      </c>
      <c r="L27" s="394">
        <v>173.06110000000001</v>
      </c>
      <c r="M27" s="464">
        <v>185.18639999999999</v>
      </c>
      <c r="N27" s="394">
        <v>266.75659999999999</v>
      </c>
      <c r="O27" s="301">
        <f t="shared" si="0"/>
        <v>1824.9954375000011</v>
      </c>
      <c r="P27" s="302">
        <f>SUM(C27:N27)</f>
        <v>2641.7997375000014</v>
      </c>
      <c r="Q27" s="312"/>
      <c r="R27" s="313">
        <f t="shared" si="27"/>
        <v>-844.26088250000566</v>
      </c>
      <c r="S27" s="314">
        <f>IF(ISERR(R27/O26),0,(R27/O26))</f>
        <v>-0.31629067473745026</v>
      </c>
      <c r="T27" s="315">
        <f t="shared" si="25"/>
        <v>7.1850214074803196</v>
      </c>
      <c r="U27" s="313">
        <f t="shared" si="26"/>
        <v>228.12442968750014</v>
      </c>
      <c r="V27" s="314">
        <f t="shared" si="28"/>
        <v>0.14094176540352993</v>
      </c>
      <c r="W27" s="316"/>
      <c r="X27" s="475"/>
      <c r="Y27" s="335" t="s">
        <v>139</v>
      </c>
      <c r="Z27" s="464">
        <v>268583.71919999999</v>
      </c>
      <c r="AA27" s="464">
        <v>390946.76179999998</v>
      </c>
      <c r="AB27" s="394">
        <v>293410.51669999998</v>
      </c>
      <c r="AC27" s="394">
        <v>320004.59730000002</v>
      </c>
      <c r="AD27" s="394">
        <v>293064.05080000003</v>
      </c>
      <c r="AE27" s="394">
        <v>249361.23620000001</v>
      </c>
      <c r="AF27" s="394">
        <v>317725.74589999998</v>
      </c>
      <c r="AG27" s="394">
        <v>236394.18109999999</v>
      </c>
      <c r="AH27" s="394">
        <v>251614.0189</v>
      </c>
      <c r="AI27" s="394">
        <v>228167.9699</v>
      </c>
      <c r="AJ27" s="464">
        <v>246150.2396</v>
      </c>
      <c r="AK27" s="394">
        <v>344988.54129999998</v>
      </c>
      <c r="AL27" s="301">
        <f t="shared" si="4"/>
        <v>2369490.8089999999</v>
      </c>
      <c r="AM27" s="302">
        <f t="shared" ref="AM27" si="29">SUM(Z27:AK27)</f>
        <v>3440411.5787</v>
      </c>
      <c r="AN27" s="316"/>
      <c r="AO27" s="475"/>
      <c r="AP27" s="335" t="s">
        <v>139</v>
      </c>
      <c r="AQ27" s="482">
        <v>397186.86920000002</v>
      </c>
      <c r="AR27" s="482">
        <v>573893.59180000005</v>
      </c>
      <c r="AS27" s="481">
        <v>434308.74670000002</v>
      </c>
      <c r="AT27" s="481">
        <v>471705.93729999999</v>
      </c>
      <c r="AU27" s="481">
        <v>430248.95079999999</v>
      </c>
      <c r="AV27" s="481">
        <v>365906.42619999999</v>
      </c>
      <c r="AW27" s="481">
        <v>466322.44589999999</v>
      </c>
      <c r="AX27" s="481">
        <v>348893.1911</v>
      </c>
      <c r="AY27" s="481">
        <v>366961.74890000001</v>
      </c>
      <c r="AZ27" s="481">
        <v>331941.52990000002</v>
      </c>
      <c r="BA27" s="482">
        <v>365403.22960000002</v>
      </c>
      <c r="BB27" s="481">
        <v>496051.76020000002</v>
      </c>
      <c r="BC27" s="301">
        <f t="shared" si="6"/>
        <v>3488466.1590000005</v>
      </c>
      <c r="BD27" s="302">
        <f t="shared" ref="BD27" si="30">SUM(AQ27:BB27)</f>
        <v>5048824.427600001</v>
      </c>
      <c r="BF27" s="340">
        <f>SUM(F27:H27)</f>
        <v>662.48230000000001</v>
      </c>
      <c r="BG27" s="340">
        <f>SUM(AT27:AV27)</f>
        <v>1267861.3143</v>
      </c>
    </row>
    <row r="28" spans="1:59" s="22" customFormat="1" ht="12">
      <c r="A28" s="310"/>
      <c r="B28" s="335" t="s">
        <v>193</v>
      </c>
      <c r="C28" s="464">
        <v>153.21969999999999</v>
      </c>
      <c r="D28" s="529">
        <v>162.03809999999999</v>
      </c>
      <c r="E28" s="394">
        <v>163.1404</v>
      </c>
      <c r="F28" s="529">
        <v>208.3347</v>
      </c>
      <c r="G28" s="394">
        <v>190.6979</v>
      </c>
      <c r="H28" s="394">
        <v>226.798225</v>
      </c>
      <c r="I28" s="394">
        <v>149.9128</v>
      </c>
      <c r="J28" s="394">
        <v>155.42429999999999</v>
      </c>
      <c r="K28" s="336">
        <v>82.903320192911451</v>
      </c>
      <c r="L28" s="336">
        <v>51.941227611835963</v>
      </c>
      <c r="M28" s="336">
        <v>29.624448640153691</v>
      </c>
      <c r="N28" s="336">
        <v>13.359322164474477</v>
      </c>
      <c r="O28" s="301">
        <f t="shared" si="0"/>
        <v>1409.5661250000001</v>
      </c>
      <c r="P28" s="302">
        <f>SUM(C28:N28)</f>
        <v>1587.3944436093757</v>
      </c>
      <c r="Q28" s="312"/>
      <c r="R28" s="313">
        <f t="shared" si="27"/>
        <v>-415.42931250000106</v>
      </c>
      <c r="S28" s="314">
        <f>IF(ISERR(R28/O27),0,(R28/O27))</f>
        <v>-0.22763306908267314</v>
      </c>
      <c r="T28" s="315">
        <f t="shared" si="25"/>
        <v>5.5494729330708665</v>
      </c>
      <c r="U28" s="313">
        <f t="shared" si="26"/>
        <v>176.19576562500001</v>
      </c>
      <c r="V28" s="314">
        <f t="shared" si="28"/>
        <v>0.10885875878279429</v>
      </c>
      <c r="W28" s="316"/>
      <c r="X28" s="310"/>
      <c r="Y28" s="335" t="s">
        <v>193</v>
      </c>
      <c r="Z28" s="464">
        <v>200810.27350000001</v>
      </c>
      <c r="AA28" s="529">
        <v>197025.52720000001</v>
      </c>
      <c r="AB28" s="394">
        <v>185090.2034</v>
      </c>
      <c r="AC28" s="529">
        <v>232814.90549999999</v>
      </c>
      <c r="AD28" s="394">
        <v>207569.1844</v>
      </c>
      <c r="AE28" s="394">
        <v>246277.51420000001</v>
      </c>
      <c r="AF28" s="394">
        <v>159655.59409999999</v>
      </c>
      <c r="AG28" s="394">
        <v>166405.39069999999</v>
      </c>
      <c r="AH28" s="336">
        <v>90261.848329105502</v>
      </c>
      <c r="AI28" s="336">
        <v>58020.676591911506</v>
      </c>
      <c r="AJ28" s="336">
        <v>33757.561305118128</v>
      </c>
      <c r="AK28" s="336">
        <v>16319.068603856776</v>
      </c>
      <c r="AL28" s="301">
        <f t="shared" si="4"/>
        <v>1595648.5929999999</v>
      </c>
      <c r="AM28" s="302">
        <f t="shared" si="5"/>
        <v>1794007.7478299916</v>
      </c>
      <c r="AN28" s="316"/>
      <c r="AO28" s="310"/>
      <c r="AP28" s="335" t="s">
        <v>193</v>
      </c>
      <c r="AQ28" s="482">
        <v>293578.7635</v>
      </c>
      <c r="AR28" s="528">
        <v>310283.64720000001</v>
      </c>
      <c r="AS28" s="481">
        <v>310500.5834</v>
      </c>
      <c r="AT28" s="528">
        <v>399895.56550000003</v>
      </c>
      <c r="AU28" s="481">
        <v>357962.39439999999</v>
      </c>
      <c r="AV28" s="481">
        <v>428359.49420000002</v>
      </c>
      <c r="AW28" s="481">
        <v>287357.06410000002</v>
      </c>
      <c r="AX28" s="481">
        <v>295072.68070000003</v>
      </c>
      <c r="AY28" s="505">
        <v>161593.56535245146</v>
      </c>
      <c r="AZ28" s="505">
        <v>103213.86624190629</v>
      </c>
      <c r="BA28" s="505">
        <v>62986.522975479587</v>
      </c>
      <c r="BB28" s="505">
        <v>31487.408898229412</v>
      </c>
      <c r="BC28" s="301">
        <f t="shared" si="6"/>
        <v>2683010.193</v>
      </c>
      <c r="BD28" s="302">
        <f t="shared" si="7"/>
        <v>3042291.5564680668</v>
      </c>
      <c r="BF28" s="340">
        <f>SUM(F28:H28)</f>
        <v>625.830825</v>
      </c>
      <c r="BG28" s="340">
        <f>SUM(AT28:AV28)</f>
        <v>1186217.4541</v>
      </c>
    </row>
    <row r="29" spans="1:59" s="22" customFormat="1" ht="12">
      <c r="A29" s="554"/>
      <c r="B29" s="335" t="s">
        <v>194</v>
      </c>
      <c r="C29" s="394">
        <v>200</v>
      </c>
      <c r="D29" s="394">
        <v>199.99999999999989</v>
      </c>
      <c r="E29" s="394">
        <v>205</v>
      </c>
      <c r="F29" s="394">
        <v>200</v>
      </c>
      <c r="G29" s="394">
        <v>200</v>
      </c>
      <c r="H29" s="394">
        <v>230.00000000000045</v>
      </c>
      <c r="I29" s="394">
        <v>240.0000000000002</v>
      </c>
      <c r="J29" s="394">
        <v>200</v>
      </c>
      <c r="K29" s="394">
        <v>235</v>
      </c>
      <c r="L29" s="394">
        <v>240.00000000000003</v>
      </c>
      <c r="M29" s="394">
        <v>249.99999999999994</v>
      </c>
      <c r="N29" s="394">
        <v>240.00000000000006</v>
      </c>
      <c r="O29" s="301">
        <f t="shared" si="0"/>
        <v>1675.0000000000007</v>
      </c>
      <c r="P29" s="302">
        <f>SUM(C29:N29)</f>
        <v>2640.0000000000009</v>
      </c>
      <c r="Q29" s="312"/>
      <c r="R29" s="313"/>
      <c r="S29" s="314"/>
      <c r="T29" s="315"/>
      <c r="U29" s="313"/>
      <c r="V29" s="314"/>
      <c r="W29" s="316"/>
      <c r="X29" s="554"/>
      <c r="Y29" s="335" t="s">
        <v>194</v>
      </c>
      <c r="Z29" s="394">
        <v>209453.04166666674</v>
      </c>
      <c r="AA29" s="394">
        <v>213165.47485002302</v>
      </c>
      <c r="AB29" s="394">
        <v>220530.8</v>
      </c>
      <c r="AC29" s="394">
        <v>214122.13574660631</v>
      </c>
      <c r="AD29" s="394">
        <v>211635.33333333331</v>
      </c>
      <c r="AE29" s="394">
        <v>241393.91733615266</v>
      </c>
      <c r="AF29" s="394">
        <v>246890.28855398417</v>
      </c>
      <c r="AG29" s="394">
        <v>211217.81466842338</v>
      </c>
      <c r="AH29" s="394">
        <v>246583.95928143704</v>
      </c>
      <c r="AI29" s="394">
        <v>250816.3864864865</v>
      </c>
      <c r="AJ29" s="394">
        <v>265893.67346938764</v>
      </c>
      <c r="AK29" s="394">
        <v>255082.04285714278</v>
      </c>
      <c r="AL29" s="301">
        <f t="shared" si="4"/>
        <v>1768408.8061551894</v>
      </c>
      <c r="AM29" s="302">
        <f t="shared" si="5"/>
        <v>2786784.8682496431</v>
      </c>
      <c r="AN29" s="316"/>
      <c r="AO29" s="554"/>
      <c r="AP29" s="335" t="s">
        <v>194</v>
      </c>
      <c r="AQ29" s="481">
        <v>378760.41666666674</v>
      </c>
      <c r="AR29" s="481">
        <v>387010.05999077053</v>
      </c>
      <c r="AS29" s="481">
        <v>407365.75</v>
      </c>
      <c r="AT29" s="481">
        <v>390443.43891402712</v>
      </c>
      <c r="AU29" s="481">
        <v>384191.17647058819</v>
      </c>
      <c r="AV29" s="481">
        <v>438035.09513742157</v>
      </c>
      <c r="AW29" s="481">
        <v>448471.71052631608</v>
      </c>
      <c r="AX29" s="481">
        <v>384394.60693895485</v>
      </c>
      <c r="AY29" s="481">
        <v>446592.09580838319</v>
      </c>
      <c r="AZ29" s="481">
        <v>456808.85135135136</v>
      </c>
      <c r="BA29" s="481">
        <v>487576.32653061213</v>
      </c>
      <c r="BB29" s="481">
        <v>461727.8571428571</v>
      </c>
      <c r="BC29" s="301">
        <f t="shared" si="6"/>
        <v>3218672.254644745</v>
      </c>
      <c r="BD29" s="302">
        <f t="shared" si="7"/>
        <v>5071377.3854779489</v>
      </c>
      <c r="BF29" s="340">
        <f>SUM(F29:H29)</f>
        <v>630.00000000000045</v>
      </c>
      <c r="BG29" s="340">
        <f>SUM(AT29:AV29)</f>
        <v>1212669.7105220368</v>
      </c>
    </row>
    <row r="30" spans="1:59" s="22" customFormat="1" thickBot="1">
      <c r="A30" s="555"/>
      <c r="B30" s="338" t="s">
        <v>18</v>
      </c>
      <c r="C30" s="406">
        <f>C28-C29</f>
        <v>-46.780300000000011</v>
      </c>
      <c r="D30" s="406">
        <f t="shared" ref="D30:N30" si="31">D28-D29</f>
        <v>-37.961899999999901</v>
      </c>
      <c r="E30" s="406">
        <f t="shared" si="31"/>
        <v>-41.8596</v>
      </c>
      <c r="F30" s="406">
        <f t="shared" si="31"/>
        <v>8.334699999999998</v>
      </c>
      <c r="G30" s="406">
        <f t="shared" si="31"/>
        <v>-9.3020999999999958</v>
      </c>
      <c r="H30" s="406">
        <f t="shared" si="31"/>
        <v>-3.2017750000004526</v>
      </c>
      <c r="I30" s="406">
        <f t="shared" si="31"/>
        <v>-90.087200000000195</v>
      </c>
      <c r="J30" s="406">
        <f t="shared" si="31"/>
        <v>-44.575700000000012</v>
      </c>
      <c r="K30" s="406">
        <f t="shared" si="31"/>
        <v>-152.09667980708855</v>
      </c>
      <c r="L30" s="406">
        <f t="shared" si="31"/>
        <v>-188.05877238816407</v>
      </c>
      <c r="M30" s="406">
        <f t="shared" si="31"/>
        <v>-220.37555135984624</v>
      </c>
      <c r="N30" s="406">
        <f t="shared" si="31"/>
        <v>-226.64067783552559</v>
      </c>
      <c r="O30" s="306">
        <f t="shared" si="0"/>
        <v>-265.43387500000057</v>
      </c>
      <c r="P30" s="307">
        <f t="shared" si="24"/>
        <v>-1052.605556390625</v>
      </c>
      <c r="Q30" s="312"/>
      <c r="R30" s="320"/>
      <c r="S30" s="321"/>
      <c r="T30" s="322"/>
      <c r="U30" s="320"/>
      <c r="V30" s="321"/>
      <c r="W30" s="316"/>
      <c r="X30" s="555"/>
      <c r="Y30" s="338" t="s">
        <v>18</v>
      </c>
      <c r="Z30" s="406">
        <f t="shared" ref="Z30:AK30" si="32">Z28-Z29</f>
        <v>-8642.768166666734</v>
      </c>
      <c r="AA30" s="406">
        <f t="shared" si="32"/>
        <v>-16139.947650023008</v>
      </c>
      <c r="AB30" s="406">
        <f t="shared" si="32"/>
        <v>-35440.59659999999</v>
      </c>
      <c r="AC30" s="406">
        <f t="shared" si="32"/>
        <v>18692.769753393688</v>
      </c>
      <c r="AD30" s="406">
        <f t="shared" si="32"/>
        <v>-4066.1489333333157</v>
      </c>
      <c r="AE30" s="406">
        <f t="shared" si="32"/>
        <v>4883.5968638473423</v>
      </c>
      <c r="AF30" s="406">
        <f t="shared" si="32"/>
        <v>-87234.694453984179</v>
      </c>
      <c r="AG30" s="406">
        <f t="shared" si="32"/>
        <v>-44812.423968423391</v>
      </c>
      <c r="AH30" s="406">
        <f t="shared" si="32"/>
        <v>-156322.11095233154</v>
      </c>
      <c r="AI30" s="406">
        <f t="shared" si="32"/>
        <v>-192795.709894575</v>
      </c>
      <c r="AJ30" s="406">
        <f t="shared" si="32"/>
        <v>-232136.11216426949</v>
      </c>
      <c r="AK30" s="406">
        <f t="shared" si="32"/>
        <v>-238762.974253286</v>
      </c>
      <c r="AL30" s="306">
        <f t="shared" si="4"/>
        <v>-172760.21315518959</v>
      </c>
      <c r="AM30" s="307">
        <f t="shared" si="5"/>
        <v>-992777.12041965162</v>
      </c>
      <c r="AN30" s="316"/>
      <c r="AO30" s="555"/>
      <c r="AP30" s="338" t="s">
        <v>18</v>
      </c>
      <c r="AQ30" s="483">
        <f t="shared" ref="AQ30:BB30" si="33">AQ28-AQ29</f>
        <v>-85181.653166666743</v>
      </c>
      <c r="AR30" s="483">
        <f t="shared" si="33"/>
        <v>-76726.412790770526</v>
      </c>
      <c r="AS30" s="483">
        <f t="shared" si="33"/>
        <v>-96865.166599999997</v>
      </c>
      <c r="AT30" s="483">
        <f t="shared" si="33"/>
        <v>9452.1265859729028</v>
      </c>
      <c r="AU30" s="483">
        <f t="shared" si="33"/>
        <v>-26228.782070588204</v>
      </c>
      <c r="AV30" s="483">
        <f t="shared" si="33"/>
        <v>-9675.60093742155</v>
      </c>
      <c r="AW30" s="483">
        <f t="shared" si="33"/>
        <v>-161114.64642631606</v>
      </c>
      <c r="AX30" s="483">
        <f t="shared" si="33"/>
        <v>-89321.926238954824</v>
      </c>
      <c r="AY30" s="483">
        <f t="shared" si="33"/>
        <v>-284998.53045593173</v>
      </c>
      <c r="AZ30" s="483">
        <f t="shared" si="33"/>
        <v>-353594.98510944506</v>
      </c>
      <c r="BA30" s="483">
        <f t="shared" si="33"/>
        <v>-424589.80355513253</v>
      </c>
      <c r="BB30" s="483">
        <f t="shared" si="33"/>
        <v>-430240.44824462768</v>
      </c>
      <c r="BC30" s="306">
        <f t="shared" si="6"/>
        <v>-535662.06164474506</v>
      </c>
      <c r="BD30" s="307">
        <f t="shared" si="7"/>
        <v>-2029085.8290098822</v>
      </c>
    </row>
    <row r="31" spans="1:59" s="22" customFormat="1" ht="12">
      <c r="A31" s="443" t="s">
        <v>141</v>
      </c>
      <c r="B31" s="335" t="s">
        <v>86</v>
      </c>
      <c r="C31" s="405">
        <v>36.954607500000002</v>
      </c>
      <c r="D31" s="405">
        <v>39.462339999999998</v>
      </c>
      <c r="E31" s="405">
        <v>57.319600000000001</v>
      </c>
      <c r="F31" s="405">
        <v>50.678242500000003</v>
      </c>
      <c r="G31" s="405">
        <v>50.650685000000003</v>
      </c>
      <c r="H31" s="405">
        <v>52.910400000000003</v>
      </c>
      <c r="I31" s="405">
        <v>76.334275000000005</v>
      </c>
      <c r="J31" s="405">
        <v>22.321574999999999</v>
      </c>
      <c r="K31" s="405">
        <v>59.992677499999999</v>
      </c>
      <c r="L31" s="405">
        <v>33.069000000000003</v>
      </c>
      <c r="M31" s="405">
        <v>28.88026</v>
      </c>
      <c r="N31" s="405">
        <v>62.9137725</v>
      </c>
      <c r="O31" s="301">
        <f t="shared" si="0"/>
        <v>386.63172500000002</v>
      </c>
      <c r="P31" s="302">
        <f t="shared" ref="P31:P37" si="34">SUM(C31:N31)</f>
        <v>571.48743500000012</v>
      </c>
      <c r="Q31" s="312"/>
      <c r="R31" s="315"/>
      <c r="S31" s="315"/>
      <c r="T31" s="315">
        <f t="shared" ref="T31:T36" si="35">O31/$O$3</f>
        <v>1.5221721456692914</v>
      </c>
      <c r="U31" s="313">
        <f t="shared" ref="U31:U36" si="36">+O31/$I$1</f>
        <v>48.328965625000002</v>
      </c>
      <c r="V31" s="314">
        <f>O31/$O$39</f>
        <v>2.6870932421674019E-2</v>
      </c>
      <c r="W31" s="316"/>
      <c r="X31" s="310"/>
      <c r="Y31" s="335" t="s">
        <v>86</v>
      </c>
      <c r="Z31" s="405">
        <v>45339.77</v>
      </c>
      <c r="AA31" s="405">
        <v>48057.35</v>
      </c>
      <c r="AB31" s="405">
        <v>71184</v>
      </c>
      <c r="AC31" s="405">
        <v>63489.57</v>
      </c>
      <c r="AD31" s="405">
        <v>57658.97</v>
      </c>
      <c r="AE31" s="405">
        <v>64174.73</v>
      </c>
      <c r="AF31" s="405">
        <v>88259.95</v>
      </c>
      <c r="AG31" s="405">
        <v>27412.86</v>
      </c>
      <c r="AH31" s="405">
        <v>75231.14</v>
      </c>
      <c r="AI31" s="405">
        <v>41956.98</v>
      </c>
      <c r="AJ31" s="405">
        <v>36999.26</v>
      </c>
      <c r="AK31" s="405">
        <v>80289.45</v>
      </c>
      <c r="AL31" s="301">
        <f t="shared" si="4"/>
        <v>465577.2</v>
      </c>
      <c r="AM31" s="302">
        <f t="shared" ref="AM31:AM46" si="37">SUM(Z31:AK31)</f>
        <v>700054.02999999991</v>
      </c>
      <c r="AN31" s="316"/>
      <c r="AO31" s="310"/>
      <c r="AP31" s="335" t="s">
        <v>86</v>
      </c>
      <c r="AQ31" s="480">
        <v>88405</v>
      </c>
      <c r="AR31" s="480">
        <v>95074</v>
      </c>
      <c r="AS31" s="480">
        <v>136076.4</v>
      </c>
      <c r="AT31" s="480">
        <v>121454.01</v>
      </c>
      <c r="AU31" s="480">
        <v>114079.05</v>
      </c>
      <c r="AV31" s="480">
        <v>126187.46</v>
      </c>
      <c r="AW31" s="480">
        <v>172072</v>
      </c>
      <c r="AX31" s="480">
        <v>54473.01</v>
      </c>
      <c r="AY31" s="480">
        <v>144211.1</v>
      </c>
      <c r="AZ31" s="480">
        <v>81918</v>
      </c>
      <c r="BA31" s="480">
        <v>71287.899999999994</v>
      </c>
      <c r="BB31" s="480">
        <v>152215</v>
      </c>
      <c r="BC31" s="301">
        <f t="shared" si="6"/>
        <v>907820.93</v>
      </c>
      <c r="BD31" s="302">
        <f t="shared" ref="BD31:BD46" si="38">SUM(AQ31:BB31)</f>
        <v>1357452.93</v>
      </c>
    </row>
    <row r="32" spans="1:59" s="22" customFormat="1" ht="12">
      <c r="A32" s="310"/>
      <c r="B32" s="335" t="s">
        <v>96</v>
      </c>
      <c r="C32" s="394">
        <v>62.665754999999997</v>
      </c>
      <c r="D32" s="394">
        <v>26.455200000000001</v>
      </c>
      <c r="E32" s="394">
        <v>71.649500000000003</v>
      </c>
      <c r="F32" s="394">
        <v>34.998024999999998</v>
      </c>
      <c r="G32" s="394">
        <v>27.695287499999999</v>
      </c>
      <c r="H32" s="394">
        <v>46.048582500000002</v>
      </c>
      <c r="I32" s="394">
        <v>36.320785000000001</v>
      </c>
      <c r="J32" s="394">
        <v>34.860237499999997</v>
      </c>
      <c r="K32" s="394">
        <v>23.396317499999999</v>
      </c>
      <c r="L32" s="394">
        <v>37.478200000000001</v>
      </c>
      <c r="M32" s="394">
        <v>42.410992499999999</v>
      </c>
      <c r="N32" s="394">
        <v>26.455200000000001</v>
      </c>
      <c r="O32" s="301">
        <f t="shared" si="0"/>
        <v>340.69337250000001</v>
      </c>
      <c r="P32" s="302">
        <f t="shared" si="34"/>
        <v>470.43408250000005</v>
      </c>
      <c r="Q32" s="312"/>
      <c r="R32" s="313">
        <f>+O32-O31</f>
        <v>-45.938352500000008</v>
      </c>
      <c r="S32" s="314">
        <f>IF(ISERR(R32/O31),0,(R32/O31))</f>
        <v>-0.11881682109764791</v>
      </c>
      <c r="T32" s="315">
        <f t="shared" si="35"/>
        <v>1.3413124901574804</v>
      </c>
      <c r="U32" s="313">
        <f t="shared" si="36"/>
        <v>42.586671562500001</v>
      </c>
      <c r="V32" s="314">
        <f>O32/$O$40</f>
        <v>2.3977533050829752E-2</v>
      </c>
      <c r="W32" s="316"/>
      <c r="X32" s="310"/>
      <c r="Y32" s="335" t="s">
        <v>96</v>
      </c>
      <c r="Z32" s="394">
        <v>82503.56</v>
      </c>
      <c r="AA32" s="394">
        <v>33783.1</v>
      </c>
      <c r="AB32" s="394">
        <v>86288.91</v>
      </c>
      <c r="AC32" s="394">
        <v>47997.59</v>
      </c>
      <c r="AD32" s="394">
        <v>37978.31</v>
      </c>
      <c r="AE32" s="394">
        <v>60068.35</v>
      </c>
      <c r="AF32" s="394">
        <v>47331.42</v>
      </c>
      <c r="AG32" s="394">
        <v>47599.12</v>
      </c>
      <c r="AH32" s="394">
        <v>32002.29</v>
      </c>
      <c r="AI32" s="394">
        <v>47358.59</v>
      </c>
      <c r="AJ32" s="394">
        <v>53757.93</v>
      </c>
      <c r="AK32" s="394">
        <v>36035.75</v>
      </c>
      <c r="AL32" s="301">
        <f t="shared" si="4"/>
        <v>443550.35999999993</v>
      </c>
      <c r="AM32" s="302">
        <f t="shared" si="37"/>
        <v>612704.91999999993</v>
      </c>
      <c r="AN32" s="316"/>
      <c r="AO32" s="310"/>
      <c r="AP32" s="335" t="s">
        <v>96</v>
      </c>
      <c r="AQ32" s="481">
        <v>152549.5</v>
      </c>
      <c r="AR32" s="481">
        <v>64998.01</v>
      </c>
      <c r="AS32" s="481">
        <v>164623.79999999999</v>
      </c>
      <c r="AT32" s="481">
        <v>87541.04</v>
      </c>
      <c r="AU32" s="481">
        <v>70185</v>
      </c>
      <c r="AV32" s="481">
        <v>112231.6</v>
      </c>
      <c r="AW32" s="481">
        <v>87342.04</v>
      </c>
      <c r="AX32" s="481">
        <v>84838.81</v>
      </c>
      <c r="AY32" s="481">
        <v>54648.9</v>
      </c>
      <c r="AZ32" s="481">
        <v>78491.3</v>
      </c>
      <c r="BA32" s="481">
        <v>88167.56</v>
      </c>
      <c r="BB32" s="481">
        <v>59545.73</v>
      </c>
      <c r="BC32" s="301">
        <f t="shared" si="6"/>
        <v>824309.8</v>
      </c>
      <c r="BD32" s="302">
        <f t="shared" si="38"/>
        <v>1105163.29</v>
      </c>
    </row>
    <row r="33" spans="1:56" s="22" customFormat="1" ht="12">
      <c r="A33" s="310"/>
      <c r="B33" s="335" t="s">
        <v>119</v>
      </c>
      <c r="C33" s="394">
        <v>18.739100000000001</v>
      </c>
      <c r="D33" s="394">
        <v>45.690334999999997</v>
      </c>
      <c r="E33" s="394">
        <v>60.07535</v>
      </c>
      <c r="F33" s="394">
        <v>24.250599999999999</v>
      </c>
      <c r="G33" s="394">
        <v>38.029350000000001</v>
      </c>
      <c r="H33" s="394">
        <v>50.705800000000004</v>
      </c>
      <c r="I33" s="394">
        <v>47.950049999999997</v>
      </c>
      <c r="J33" s="394">
        <v>7.7712149999999998</v>
      </c>
      <c r="K33" s="394">
        <v>18.7115425</v>
      </c>
      <c r="L33" s="394">
        <v>33.702822500000003</v>
      </c>
      <c r="M33" s="394">
        <v>35.438944999999997</v>
      </c>
      <c r="N33" s="394">
        <v>19.8414</v>
      </c>
      <c r="O33" s="301">
        <f t="shared" si="0"/>
        <v>293.21179999999998</v>
      </c>
      <c r="P33" s="302">
        <f t="shared" si="34"/>
        <v>400.90651000000003</v>
      </c>
      <c r="Q33" s="312"/>
      <c r="R33" s="313">
        <f>+O33-O32</f>
        <v>-47.481572500000027</v>
      </c>
      <c r="S33" s="314">
        <f>IF(ISERR(R33/O32),0,(R33/O32))</f>
        <v>-0.1393674674431773</v>
      </c>
      <c r="T33" s="315">
        <f t="shared" si="35"/>
        <v>1.1543771653543307</v>
      </c>
      <c r="U33" s="313">
        <f t="shared" si="36"/>
        <v>36.651474999999998</v>
      </c>
      <c r="V33" s="314">
        <f>O33/$O$41</f>
        <v>2.2644324407603736E-2</v>
      </c>
      <c r="W33" s="316"/>
      <c r="X33" s="310"/>
      <c r="Y33" s="335" t="s">
        <v>119</v>
      </c>
      <c r="Z33" s="394">
        <v>24508.25</v>
      </c>
      <c r="AA33" s="394">
        <v>52213.08</v>
      </c>
      <c r="AB33" s="394">
        <v>69179.600000000006</v>
      </c>
      <c r="AC33" s="394">
        <v>29097.61</v>
      </c>
      <c r="AD33" s="394">
        <v>46721.96</v>
      </c>
      <c r="AE33" s="394">
        <v>58360.58</v>
      </c>
      <c r="AF33" s="394">
        <v>55661.78</v>
      </c>
      <c r="AG33" s="394">
        <v>10077.82</v>
      </c>
      <c r="AH33" s="394">
        <v>23902.34</v>
      </c>
      <c r="AI33" s="394">
        <v>39819.910000000003</v>
      </c>
      <c r="AJ33" s="394">
        <v>43420.694499999998</v>
      </c>
      <c r="AK33" s="394">
        <v>24169.19</v>
      </c>
      <c r="AL33" s="301">
        <f t="shared" si="4"/>
        <v>345820.68</v>
      </c>
      <c r="AM33" s="302">
        <f t="shared" si="37"/>
        <v>477132.81450000004</v>
      </c>
      <c r="AN33" s="316"/>
      <c r="AO33" s="310"/>
      <c r="AP33" s="335" t="s">
        <v>119</v>
      </c>
      <c r="AQ33" s="481">
        <v>39159.360000000001</v>
      </c>
      <c r="AR33" s="481">
        <v>86585.21</v>
      </c>
      <c r="AS33" s="481">
        <v>112259.5</v>
      </c>
      <c r="AT33" s="481">
        <v>49563.15</v>
      </c>
      <c r="AU33" s="481">
        <v>72960.3</v>
      </c>
      <c r="AV33" s="481">
        <v>96922.4</v>
      </c>
      <c r="AW33" s="481">
        <v>92114.08</v>
      </c>
      <c r="AX33" s="481">
        <v>15814.5</v>
      </c>
      <c r="AY33" s="481">
        <v>37851.93</v>
      </c>
      <c r="AZ33" s="481">
        <v>63351.57</v>
      </c>
      <c r="BA33" s="481">
        <v>68869.864499999996</v>
      </c>
      <c r="BB33" s="481">
        <v>38970.43</v>
      </c>
      <c r="BC33" s="301">
        <f t="shared" si="6"/>
        <v>565378.5</v>
      </c>
      <c r="BD33" s="302">
        <f t="shared" si="38"/>
        <v>774422.29450000008</v>
      </c>
    </row>
    <row r="34" spans="1:56" s="22" customFormat="1" ht="12">
      <c r="A34" s="310"/>
      <c r="B34" s="335" t="s">
        <v>124</v>
      </c>
      <c r="C34" s="394">
        <v>71.429040000000001</v>
      </c>
      <c r="D34" s="394">
        <v>30.8644</v>
      </c>
      <c r="E34" s="394">
        <v>22.872724999999999</v>
      </c>
      <c r="F34" s="394">
        <v>30.31325</v>
      </c>
      <c r="G34" s="394">
        <v>26.179625000000001</v>
      </c>
      <c r="H34" s="394">
        <v>41.198462499999998</v>
      </c>
      <c r="I34" s="394">
        <v>42.383434999999999</v>
      </c>
      <c r="J34" s="394">
        <v>25.325342500000001</v>
      </c>
      <c r="K34" s="394">
        <v>24.250599999999999</v>
      </c>
      <c r="L34" s="394">
        <v>13.227600000000001</v>
      </c>
      <c r="M34" s="394">
        <v>47.729590000000002</v>
      </c>
      <c r="N34" s="394">
        <v>34.253972500000003</v>
      </c>
      <c r="O34" s="301">
        <f t="shared" si="0"/>
        <v>290.56628000000001</v>
      </c>
      <c r="P34" s="302">
        <f t="shared" si="34"/>
        <v>410.02804250000008</v>
      </c>
      <c r="Q34" s="312"/>
      <c r="R34" s="313">
        <f>+O34-O33</f>
        <v>-2.6455199999999763</v>
      </c>
      <c r="S34" s="314">
        <f>IF(ISERR(R34/O33),0,(R34/O33))</f>
        <v>-9.0225563909773626E-3</v>
      </c>
      <c r="T34" s="315">
        <f t="shared" si="35"/>
        <v>1.1439617322834645</v>
      </c>
      <c r="U34" s="313">
        <f t="shared" si="36"/>
        <v>36.320785000000001</v>
      </c>
      <c r="V34" s="314">
        <f>O34/$O$41</f>
        <v>2.2440014713700544E-2</v>
      </c>
      <c r="W34" s="316"/>
      <c r="X34" s="310"/>
      <c r="Y34" s="335" t="s">
        <v>124</v>
      </c>
      <c r="Z34" s="394">
        <v>76819.184599999993</v>
      </c>
      <c r="AA34" s="394">
        <v>36252.831100000003</v>
      </c>
      <c r="AB34" s="394">
        <v>28655.88</v>
      </c>
      <c r="AC34" s="394">
        <v>32397.205900000001</v>
      </c>
      <c r="AD34" s="394">
        <v>27472.348300000001</v>
      </c>
      <c r="AE34" s="394">
        <v>47674.181100000002</v>
      </c>
      <c r="AF34" s="394">
        <v>51579.468999999997</v>
      </c>
      <c r="AG34" s="394">
        <v>33524.49</v>
      </c>
      <c r="AH34" s="394">
        <v>30474.240000000002</v>
      </c>
      <c r="AI34" s="394">
        <v>17677.8</v>
      </c>
      <c r="AJ34" s="394">
        <v>57498.46</v>
      </c>
      <c r="AK34" s="394">
        <v>43888.59</v>
      </c>
      <c r="AL34" s="301">
        <f t="shared" si="4"/>
        <v>334375.58999999997</v>
      </c>
      <c r="AM34" s="302">
        <f t="shared" si="37"/>
        <v>483914.67999999993</v>
      </c>
      <c r="AN34" s="316"/>
      <c r="AO34" s="310"/>
      <c r="AP34" s="335" t="s">
        <v>124</v>
      </c>
      <c r="AQ34" s="481">
        <v>126071.1346</v>
      </c>
      <c r="AR34" s="481">
        <v>57551.4611</v>
      </c>
      <c r="AS34" s="481">
        <v>45153.34</v>
      </c>
      <c r="AT34" s="481">
        <v>54408.285900000003</v>
      </c>
      <c r="AU34" s="481">
        <v>46708.028299999998</v>
      </c>
      <c r="AV34" s="481">
        <v>76107.681100000002</v>
      </c>
      <c r="AW34" s="481">
        <v>79928.539000000004</v>
      </c>
      <c r="AX34" s="481">
        <v>52899.26</v>
      </c>
      <c r="AY34" s="481">
        <v>46891.91</v>
      </c>
      <c r="AZ34" s="481">
        <v>27300</v>
      </c>
      <c r="BA34" s="481">
        <v>88479.94</v>
      </c>
      <c r="BB34" s="481">
        <v>66281.5</v>
      </c>
      <c r="BC34" s="301">
        <f t="shared" si="6"/>
        <v>538827.73</v>
      </c>
      <c r="BD34" s="302">
        <f t="shared" si="38"/>
        <v>767781.08000000007</v>
      </c>
    </row>
    <row r="35" spans="1:56" s="22" customFormat="1" ht="12">
      <c r="A35" s="475"/>
      <c r="B35" s="335" t="s">
        <v>139</v>
      </c>
      <c r="C35" s="464">
        <v>20.199647500000001</v>
      </c>
      <c r="D35" s="464">
        <v>36.541245000000004</v>
      </c>
      <c r="E35" s="394">
        <v>23.148299999999999</v>
      </c>
      <c r="F35" s="394">
        <v>10.03093</v>
      </c>
      <c r="G35" s="394">
        <v>31.19509</v>
      </c>
      <c r="H35" s="394">
        <v>14.3299</v>
      </c>
      <c r="I35" s="394">
        <v>13.77875</v>
      </c>
      <c r="J35" s="394">
        <v>34.722450000000002</v>
      </c>
      <c r="K35" s="394">
        <v>41.198462499999998</v>
      </c>
      <c r="L35" s="394">
        <v>8.8184000000000005</v>
      </c>
      <c r="M35" s="464">
        <v>19.8414</v>
      </c>
      <c r="N35" s="394">
        <v>20.9437</v>
      </c>
      <c r="O35" s="301">
        <f t="shared" si="0"/>
        <v>183.94631250000003</v>
      </c>
      <c r="P35" s="302">
        <f t="shared" ref="P35" si="39">SUM(C35:N35)</f>
        <v>274.74827500000004</v>
      </c>
      <c r="Q35" s="312"/>
      <c r="R35" s="313">
        <f t="shared" ref="R35:R36" si="40">+O35-O34</f>
        <v>-106.61996749999997</v>
      </c>
      <c r="S35" s="314">
        <f>IF(ISERR(R35/O34),0,(R35/O34))</f>
        <v>-0.36693854324734437</v>
      </c>
      <c r="T35" s="315">
        <f t="shared" si="35"/>
        <v>0.72419808070866154</v>
      </c>
      <c r="U35" s="313">
        <f t="shared" si="36"/>
        <v>22.993289062500004</v>
      </c>
      <c r="V35" s="314">
        <f t="shared" ref="V35:V36" si="41">O35/$O$41</f>
        <v>1.4205908404206293E-2</v>
      </c>
      <c r="W35" s="316"/>
      <c r="X35" s="475"/>
      <c r="Y35" s="335" t="s">
        <v>139</v>
      </c>
      <c r="Z35" s="464">
        <v>27314.21</v>
      </c>
      <c r="AA35" s="464">
        <v>41245.703999999998</v>
      </c>
      <c r="AB35" s="529">
        <v>30003.38</v>
      </c>
      <c r="AC35" s="394">
        <v>13129.65</v>
      </c>
      <c r="AD35" s="394">
        <v>39019.917999999998</v>
      </c>
      <c r="AE35" s="394">
        <v>17684.75</v>
      </c>
      <c r="AF35" s="394">
        <v>17297.009999999998</v>
      </c>
      <c r="AG35" s="394">
        <v>42837.53</v>
      </c>
      <c r="AH35" s="394">
        <v>47850.944000000003</v>
      </c>
      <c r="AI35" s="394">
        <v>12140.68</v>
      </c>
      <c r="AJ35" s="464">
        <v>26804.25</v>
      </c>
      <c r="AK35" s="394">
        <v>28615.237700000001</v>
      </c>
      <c r="AL35" s="301">
        <f t="shared" si="4"/>
        <v>228532.152</v>
      </c>
      <c r="AM35" s="302">
        <f t="shared" ref="AM35" si="42">SUM(Z35:AK35)</f>
        <v>343943.26370000001</v>
      </c>
      <c r="AN35" s="316"/>
      <c r="AO35" s="475"/>
      <c r="AP35" s="335" t="s">
        <v>139</v>
      </c>
      <c r="AQ35" s="482">
        <v>41343.89</v>
      </c>
      <c r="AR35" s="482">
        <v>64565.093999999997</v>
      </c>
      <c r="AS35" s="481">
        <v>45777.07</v>
      </c>
      <c r="AT35" s="481">
        <v>19899</v>
      </c>
      <c r="AU35" s="481">
        <v>59862.538</v>
      </c>
      <c r="AV35" s="481">
        <v>27416.080000000002</v>
      </c>
      <c r="AW35" s="481">
        <v>26309.08</v>
      </c>
      <c r="AX35" s="481">
        <v>65397.760000000002</v>
      </c>
      <c r="AY35" s="481">
        <v>74227.774000000005</v>
      </c>
      <c r="AZ35" s="481">
        <v>18479.79</v>
      </c>
      <c r="BA35" s="482">
        <v>39556.31</v>
      </c>
      <c r="BB35" s="481">
        <v>42084.2477</v>
      </c>
      <c r="BC35" s="301">
        <f t="shared" si="6"/>
        <v>350570.51200000005</v>
      </c>
      <c r="BD35" s="302">
        <f t="shared" ref="BD35" si="43">SUM(AQ35:BB35)</f>
        <v>524918.63370000001</v>
      </c>
    </row>
    <row r="36" spans="1:56" s="22" customFormat="1" ht="12">
      <c r="A36" s="310"/>
      <c r="B36" s="335" t="s">
        <v>193</v>
      </c>
      <c r="C36" s="464">
        <v>9.0939750000000004</v>
      </c>
      <c r="D36" s="529">
        <v>36.375900000000001</v>
      </c>
      <c r="E36" s="394">
        <v>7.7161</v>
      </c>
      <c r="F36" s="529">
        <v>33.069000000000003</v>
      </c>
      <c r="G36" s="394">
        <v>16.534500000000001</v>
      </c>
      <c r="H36" s="394">
        <v>33.069000000000003</v>
      </c>
      <c r="I36" s="394">
        <v>14.3299</v>
      </c>
      <c r="J36" s="394">
        <v>6.6138000000000003</v>
      </c>
      <c r="K36" s="336">
        <v>15.000000000000002</v>
      </c>
      <c r="L36" s="336">
        <v>20</v>
      </c>
      <c r="M36" s="336">
        <v>20</v>
      </c>
      <c r="N36" s="336">
        <v>19.999999999999996</v>
      </c>
      <c r="O36" s="301">
        <f t="shared" si="0"/>
        <v>156.80217500000001</v>
      </c>
      <c r="P36" s="302">
        <f t="shared" si="34"/>
        <v>231.80217500000001</v>
      </c>
      <c r="Q36" s="312"/>
      <c r="R36" s="313">
        <f t="shared" si="40"/>
        <v>-27.144137500000028</v>
      </c>
      <c r="S36" s="314">
        <f>IF(ISERR(R36/O35),0,(R36/O35))</f>
        <v>-0.14756554307116118</v>
      </c>
      <c r="T36" s="315">
        <f t="shared" si="35"/>
        <v>0.61733139763779532</v>
      </c>
      <c r="U36" s="313">
        <f t="shared" si="36"/>
        <v>19.600271875000001</v>
      </c>
      <c r="V36" s="314">
        <f t="shared" si="41"/>
        <v>1.2109605815720419E-2</v>
      </c>
      <c r="W36" s="316"/>
      <c r="X36" s="310"/>
      <c r="Y36" s="335" t="s">
        <v>193</v>
      </c>
      <c r="Z36" s="394">
        <v>11423.0754</v>
      </c>
      <c r="AA36" s="529">
        <v>41119.8246</v>
      </c>
      <c r="AB36" s="394">
        <v>9467.16</v>
      </c>
      <c r="AC36" s="529">
        <v>34401.574200000003</v>
      </c>
      <c r="AD36" s="394">
        <v>18473.9071</v>
      </c>
      <c r="AE36" s="394">
        <v>36574.448299999996</v>
      </c>
      <c r="AF36" s="394">
        <v>16154.838100000001</v>
      </c>
      <c r="AG36" s="394">
        <v>7445.0264999999999</v>
      </c>
      <c r="AH36" s="336">
        <v>16875.000000000007</v>
      </c>
      <c r="AI36" s="336">
        <v>22500.000000000007</v>
      </c>
      <c r="AJ36" s="336">
        <v>22500.000000000007</v>
      </c>
      <c r="AK36" s="336">
        <v>22500.000000000015</v>
      </c>
      <c r="AL36" s="301">
        <f t="shared" si="4"/>
        <v>175059.8542</v>
      </c>
      <c r="AM36" s="302">
        <f t="shared" si="37"/>
        <v>259434.8542</v>
      </c>
      <c r="AN36" s="316"/>
      <c r="AO36" s="310"/>
      <c r="AP36" s="335" t="s">
        <v>193</v>
      </c>
      <c r="AQ36" s="482">
        <v>17733.975399999999</v>
      </c>
      <c r="AR36" s="528">
        <v>68882.154599999994</v>
      </c>
      <c r="AS36" s="481">
        <v>15590</v>
      </c>
      <c r="AT36" s="528">
        <v>60954.6342</v>
      </c>
      <c r="AU36" s="481">
        <v>31983.037100000001</v>
      </c>
      <c r="AV36" s="481">
        <v>63668.748299999999</v>
      </c>
      <c r="AW36" s="481">
        <v>28105.3181</v>
      </c>
      <c r="AX36" s="481">
        <v>13011.1965</v>
      </c>
      <c r="AY36" s="505">
        <v>29400.000000000011</v>
      </c>
      <c r="AZ36" s="505">
        <v>39200.000000000015</v>
      </c>
      <c r="BA36" s="505">
        <v>39200.000000000015</v>
      </c>
      <c r="BB36" s="505">
        <v>39200.000000000015</v>
      </c>
      <c r="BC36" s="301">
        <f t="shared" si="6"/>
        <v>299929.06420000002</v>
      </c>
      <c r="BD36" s="302">
        <f t="shared" si="38"/>
        <v>446929.06420000002</v>
      </c>
    </row>
    <row r="37" spans="1:56" s="22" customFormat="1" ht="12">
      <c r="A37" s="310"/>
      <c r="B37" s="335" t="s">
        <v>194</v>
      </c>
      <c r="C37" s="394">
        <v>20</v>
      </c>
      <c r="D37" s="394">
        <v>25</v>
      </c>
      <c r="E37" s="394">
        <v>25</v>
      </c>
      <c r="F37" s="394">
        <v>30</v>
      </c>
      <c r="G37" s="394">
        <v>25</v>
      </c>
      <c r="H37" s="394">
        <v>25.000000000000004</v>
      </c>
      <c r="I37" s="394">
        <v>29</v>
      </c>
      <c r="J37" s="394">
        <v>25.000000000000007</v>
      </c>
      <c r="K37" s="394">
        <v>30</v>
      </c>
      <c r="L37" s="394">
        <v>35</v>
      </c>
      <c r="M37" s="394">
        <v>35</v>
      </c>
      <c r="N37" s="394">
        <v>35.999999999999993</v>
      </c>
      <c r="O37" s="301">
        <f t="shared" si="0"/>
        <v>204</v>
      </c>
      <c r="P37" s="302">
        <f t="shared" si="34"/>
        <v>340</v>
      </c>
      <c r="Q37" s="312"/>
      <c r="R37" s="313"/>
      <c r="S37" s="314"/>
      <c r="T37" s="315"/>
      <c r="U37" s="313"/>
      <c r="V37" s="314"/>
      <c r="W37" s="316"/>
      <c r="X37" s="310"/>
      <c r="Y37" s="335" t="s">
        <v>194</v>
      </c>
      <c r="Z37" s="394">
        <v>21718.255934515691</v>
      </c>
      <c r="AA37" s="394">
        <v>23762.85369532428</v>
      </c>
      <c r="AB37" s="394">
        <v>26428.523809523813</v>
      </c>
      <c r="AC37" s="394">
        <v>31581.810989010992</v>
      </c>
      <c r="AD37" s="394">
        <v>25570.766784452309</v>
      </c>
      <c r="AE37" s="394">
        <v>25455.538461538461</v>
      </c>
      <c r="AF37" s="394">
        <v>28829.48</v>
      </c>
      <c r="AG37" s="394">
        <v>24857.492063492067</v>
      </c>
      <c r="AH37" s="394">
        <v>29188.619397993309</v>
      </c>
      <c r="AI37" s="394">
        <v>39086.6</v>
      </c>
      <c r="AJ37" s="394">
        <v>34053.389297658869</v>
      </c>
      <c r="AK37" s="394">
        <v>35026.343277591972</v>
      </c>
      <c r="AL37" s="301">
        <f t="shared" si="4"/>
        <v>208204.72173785762</v>
      </c>
      <c r="AM37" s="302">
        <f t="shared" si="37"/>
        <v>345559.67371110176</v>
      </c>
      <c r="AN37" s="316"/>
      <c r="AO37" s="310"/>
      <c r="AP37" s="335" t="s">
        <v>194</v>
      </c>
      <c r="AQ37" s="481">
        <v>40921.173260572992</v>
      </c>
      <c r="AR37" s="481">
        <v>46005.693815987928</v>
      </c>
      <c r="AS37" s="481">
        <v>49692.857142857145</v>
      </c>
      <c r="AT37" s="481">
        <v>59511.0989010989</v>
      </c>
      <c r="AU37" s="481">
        <v>48424.02826855125</v>
      </c>
      <c r="AV37" s="481">
        <v>48828.846153846156</v>
      </c>
      <c r="AW37" s="481">
        <v>55127.839999999997</v>
      </c>
      <c r="AX37" s="481">
        <v>47328.174603174608</v>
      </c>
      <c r="AY37" s="481">
        <v>56043.612040133783</v>
      </c>
      <c r="AZ37" s="481">
        <v>73333.75</v>
      </c>
      <c r="BA37" s="481">
        <v>65384.214046822744</v>
      </c>
      <c r="BB37" s="481">
        <v>67252.334448160531</v>
      </c>
      <c r="BC37" s="301">
        <f t="shared" si="6"/>
        <v>395839.712146089</v>
      </c>
      <c r="BD37" s="302">
        <f t="shared" si="38"/>
        <v>657853.62268120609</v>
      </c>
    </row>
    <row r="38" spans="1:56" s="22" customFormat="1" thickBot="1">
      <c r="A38" s="444"/>
      <c r="B38" s="338" t="s">
        <v>18</v>
      </c>
      <c r="C38" s="406">
        <f>C36-C37</f>
        <v>-10.906025</v>
      </c>
      <c r="D38" s="406">
        <f t="shared" ref="D38:N38" si="44">D36-D37</f>
        <v>11.375900000000001</v>
      </c>
      <c r="E38" s="406">
        <f t="shared" si="44"/>
        <v>-17.283899999999999</v>
      </c>
      <c r="F38" s="406">
        <f t="shared" si="44"/>
        <v>3.0690000000000026</v>
      </c>
      <c r="G38" s="406">
        <f t="shared" si="44"/>
        <v>-8.4654999999999987</v>
      </c>
      <c r="H38" s="406">
        <f t="shared" si="44"/>
        <v>8.0689999999999991</v>
      </c>
      <c r="I38" s="406">
        <f t="shared" si="44"/>
        <v>-14.6701</v>
      </c>
      <c r="J38" s="406">
        <f t="shared" si="44"/>
        <v>-18.386200000000006</v>
      </c>
      <c r="K38" s="406">
        <f t="shared" si="44"/>
        <v>-14.999999999999998</v>
      </c>
      <c r="L38" s="406">
        <f t="shared" si="44"/>
        <v>-15</v>
      </c>
      <c r="M38" s="406">
        <f t="shared" si="44"/>
        <v>-15</v>
      </c>
      <c r="N38" s="406">
        <f t="shared" si="44"/>
        <v>-15.999999999999996</v>
      </c>
      <c r="O38" s="306">
        <f t="shared" si="0"/>
        <v>-47.197824999999995</v>
      </c>
      <c r="P38" s="307">
        <f t="shared" ref="P38:P46" si="45">SUM(C38:N38)</f>
        <v>-108.19782499999999</v>
      </c>
      <c r="Q38" s="312"/>
      <c r="R38" s="320"/>
      <c r="S38" s="324"/>
      <c r="T38" s="325"/>
      <c r="U38" s="320"/>
      <c r="V38" s="324"/>
      <c r="W38" s="316"/>
      <c r="X38" s="444"/>
      <c r="Y38" s="338" t="s">
        <v>18</v>
      </c>
      <c r="Z38" s="406">
        <f t="shared" ref="Z38:AK38" si="46">Z36-Z37</f>
        <v>-10295.180534515692</v>
      </c>
      <c r="AA38" s="406">
        <f t="shared" si="46"/>
        <v>17356.97090467572</v>
      </c>
      <c r="AB38" s="406">
        <f t="shared" si="46"/>
        <v>-16961.363809523813</v>
      </c>
      <c r="AC38" s="406">
        <f t="shared" si="46"/>
        <v>2819.763210989011</v>
      </c>
      <c r="AD38" s="406">
        <f t="shared" si="46"/>
        <v>-7096.859684452309</v>
      </c>
      <c r="AE38" s="406">
        <f t="shared" si="46"/>
        <v>11118.909838461535</v>
      </c>
      <c r="AF38" s="406">
        <f t="shared" si="46"/>
        <v>-12674.641899999999</v>
      </c>
      <c r="AG38" s="406">
        <f t="shared" si="46"/>
        <v>-17412.465563492067</v>
      </c>
      <c r="AH38" s="406">
        <f t="shared" si="46"/>
        <v>-12313.619397993301</v>
      </c>
      <c r="AI38" s="406">
        <f t="shared" si="46"/>
        <v>-16586.599999999991</v>
      </c>
      <c r="AJ38" s="406">
        <f t="shared" si="46"/>
        <v>-11553.389297658861</v>
      </c>
      <c r="AK38" s="406">
        <f t="shared" si="46"/>
        <v>-12526.343277591957</v>
      </c>
      <c r="AL38" s="306">
        <f t="shared" si="4"/>
        <v>-33144.867537857615</v>
      </c>
      <c r="AM38" s="307">
        <f t="shared" si="37"/>
        <v>-86124.819511101727</v>
      </c>
      <c r="AN38" s="316"/>
      <c r="AO38" s="310"/>
      <c r="AP38" s="338" t="s">
        <v>18</v>
      </c>
      <c r="AQ38" s="483">
        <f t="shared" ref="AQ38:BB38" si="47">AQ36-AQ37</f>
        <v>-23187.197860572993</v>
      </c>
      <c r="AR38" s="483">
        <f t="shared" si="47"/>
        <v>22876.460784012066</v>
      </c>
      <c r="AS38" s="483">
        <f t="shared" si="47"/>
        <v>-34102.857142857145</v>
      </c>
      <c r="AT38" s="483">
        <f t="shared" si="47"/>
        <v>1443.5352989011008</v>
      </c>
      <c r="AU38" s="483">
        <f t="shared" si="47"/>
        <v>-16440.991168551249</v>
      </c>
      <c r="AV38" s="483">
        <f t="shared" si="47"/>
        <v>14839.902146153843</v>
      </c>
      <c r="AW38" s="483">
        <f t="shared" si="47"/>
        <v>-27022.521899999996</v>
      </c>
      <c r="AX38" s="483">
        <f t="shared" si="47"/>
        <v>-34316.97810317461</v>
      </c>
      <c r="AY38" s="483">
        <f t="shared" si="47"/>
        <v>-26643.612040133772</v>
      </c>
      <c r="AZ38" s="483">
        <f t="shared" si="47"/>
        <v>-34133.749999999985</v>
      </c>
      <c r="BA38" s="483">
        <f t="shared" si="47"/>
        <v>-26184.21404682273</v>
      </c>
      <c r="BB38" s="483">
        <f t="shared" si="47"/>
        <v>-28052.334448160516</v>
      </c>
      <c r="BC38" s="306">
        <f t="shared" si="6"/>
        <v>-95910.647946088982</v>
      </c>
      <c r="BD38" s="307">
        <f t="shared" si="38"/>
        <v>-210924.55848120598</v>
      </c>
    </row>
    <row r="39" spans="1:56" s="22" customFormat="1" ht="12">
      <c r="A39" s="571" t="s">
        <v>19</v>
      </c>
      <c r="B39" s="335" t="s">
        <v>86</v>
      </c>
      <c r="C39" s="405">
        <f t="shared" ref="C39:N39" si="48">C7+C15+C23+C31</f>
        <v>1728.1569625000129</v>
      </c>
      <c r="D39" s="405">
        <f t="shared" si="48"/>
        <v>1802.9513825000151</v>
      </c>
      <c r="E39" s="405">
        <f t="shared" si="48"/>
        <v>1730.4955825000131</v>
      </c>
      <c r="F39" s="405">
        <f t="shared" si="48"/>
        <v>2156.1160050000171</v>
      </c>
      <c r="G39" s="405">
        <f t="shared" si="48"/>
        <v>1668.0102425000121</v>
      </c>
      <c r="H39" s="405">
        <f t="shared" si="48"/>
        <v>1868.870107500011</v>
      </c>
      <c r="I39" s="405">
        <f t="shared" si="48"/>
        <v>2055.499805000014</v>
      </c>
      <c r="J39" s="405">
        <f t="shared" si="48"/>
        <v>1378.374377500008</v>
      </c>
      <c r="K39" s="405">
        <f t="shared" si="48"/>
        <v>1802.632990000011</v>
      </c>
      <c r="L39" s="405">
        <f t="shared" si="48"/>
        <v>1753.6700650000121</v>
      </c>
      <c r="M39" s="405">
        <f t="shared" si="48"/>
        <v>1834.533865000009</v>
      </c>
      <c r="N39" s="405">
        <f t="shared" si="48"/>
        <v>1768.2537175000102</v>
      </c>
      <c r="O39" s="301">
        <f t="shared" si="0"/>
        <v>14388.474465000103</v>
      </c>
      <c r="P39" s="302">
        <f t="shared" si="45"/>
        <v>21547.565102500146</v>
      </c>
      <c r="Q39" s="312"/>
      <c r="R39" s="313"/>
      <c r="S39" s="314"/>
      <c r="T39" s="315">
        <f t="shared" ref="T39:T42" si="49">O39/$O$3</f>
        <v>56.647537263779931</v>
      </c>
      <c r="U39" s="313">
        <f t="shared" ref="U39:U42" si="50">+O39/$I$1</f>
        <v>1798.5593081250129</v>
      </c>
      <c r="V39" s="314"/>
      <c r="W39" s="316"/>
      <c r="X39" s="442"/>
      <c r="Y39" s="335" t="s">
        <v>86</v>
      </c>
      <c r="Z39" s="405">
        <f t="shared" ref="Z39:AK39" si="51">Z7+Z15+Z23+Z31</f>
        <v>2070184.4069999999</v>
      </c>
      <c r="AA39" s="405">
        <f t="shared" si="51"/>
        <v>2160783.9125999999</v>
      </c>
      <c r="AB39" s="405">
        <f t="shared" si="51"/>
        <v>2065463.6639</v>
      </c>
      <c r="AC39" s="405">
        <f t="shared" si="51"/>
        <v>2563945.0302999998</v>
      </c>
      <c r="AD39" s="405">
        <f t="shared" si="51"/>
        <v>1954252.9582000002</v>
      </c>
      <c r="AE39" s="405">
        <f t="shared" si="51"/>
        <v>2204608.7961999997</v>
      </c>
      <c r="AF39" s="405">
        <f t="shared" si="51"/>
        <v>2460384.9715</v>
      </c>
      <c r="AG39" s="405">
        <f t="shared" si="51"/>
        <v>1656776.3289000003</v>
      </c>
      <c r="AH39" s="405">
        <f t="shared" si="51"/>
        <v>2162071.7752999999</v>
      </c>
      <c r="AI39" s="405">
        <f t="shared" si="51"/>
        <v>2079822.7554999997</v>
      </c>
      <c r="AJ39" s="405">
        <f t="shared" si="51"/>
        <v>2176000.6645</v>
      </c>
      <c r="AK39" s="405">
        <f t="shared" si="51"/>
        <v>2101525.2176000001</v>
      </c>
      <c r="AL39" s="301">
        <f t="shared" si="4"/>
        <v>17136400.068599999</v>
      </c>
      <c r="AM39" s="302">
        <f t="shared" si="37"/>
        <v>25655820.481499996</v>
      </c>
      <c r="AN39" s="316"/>
      <c r="AO39" s="485"/>
      <c r="AP39" s="335" t="s">
        <v>86</v>
      </c>
      <c r="AQ39" s="480">
        <f t="shared" ref="AQ39:BB39" si="52">AQ7+AQ15+AQ23+AQ31</f>
        <v>3300092.6069999998</v>
      </c>
      <c r="AR39" s="480">
        <f t="shared" si="52"/>
        <v>3442755.4226000002</v>
      </c>
      <c r="AS39" s="480">
        <f t="shared" si="52"/>
        <v>3330245.3438999997</v>
      </c>
      <c r="AT39" s="480">
        <f t="shared" si="52"/>
        <v>4122994.4002999999</v>
      </c>
      <c r="AU39" s="480">
        <f t="shared" si="52"/>
        <v>3159895.8081999999</v>
      </c>
      <c r="AV39" s="480">
        <f t="shared" si="52"/>
        <v>3558247.0661999998</v>
      </c>
      <c r="AW39" s="480">
        <f t="shared" si="52"/>
        <v>3909850.1315000001</v>
      </c>
      <c r="AX39" s="480">
        <f t="shared" si="52"/>
        <v>2622307.9788999995</v>
      </c>
      <c r="AY39" s="480">
        <f t="shared" si="52"/>
        <v>3451268.3852999997</v>
      </c>
      <c r="AZ39" s="480">
        <f t="shared" si="52"/>
        <v>3328721.4855</v>
      </c>
      <c r="BA39" s="480">
        <f t="shared" si="52"/>
        <v>3480336.9145</v>
      </c>
      <c r="BB39" s="480">
        <f t="shared" si="52"/>
        <v>3366148.2275999999</v>
      </c>
      <c r="BC39" s="301">
        <f t="shared" si="6"/>
        <v>27446388.758600004</v>
      </c>
      <c r="BD39" s="302">
        <f t="shared" si="38"/>
        <v>41072863.771499999</v>
      </c>
    </row>
    <row r="40" spans="1:56" s="22" customFormat="1" ht="12">
      <c r="A40" s="571"/>
      <c r="B40" s="335" t="s">
        <v>96</v>
      </c>
      <c r="C40" s="394">
        <f t="shared" ref="C40:N40" si="53">C8+C16+C24+C32</f>
        <v>1782.5058975000093</v>
      </c>
      <c r="D40" s="394">
        <f t="shared" si="53"/>
        <v>1804.1199100000101</v>
      </c>
      <c r="E40" s="394">
        <f t="shared" si="53"/>
        <v>1828.4179000000099</v>
      </c>
      <c r="F40" s="394">
        <f t="shared" si="53"/>
        <v>1753.0286850000091</v>
      </c>
      <c r="G40" s="394">
        <f t="shared" si="53"/>
        <v>1749.2939450000069</v>
      </c>
      <c r="H40" s="394">
        <f t="shared" si="53"/>
        <v>2127.5331200000091</v>
      </c>
      <c r="I40" s="394">
        <f t="shared" si="53"/>
        <v>1710.120070000009</v>
      </c>
      <c r="J40" s="394">
        <f t="shared" si="53"/>
        <v>1453.838897500005</v>
      </c>
      <c r="K40" s="394">
        <f t="shared" si="53"/>
        <v>1689.618095000003</v>
      </c>
      <c r="L40" s="394">
        <f t="shared" si="53"/>
        <v>1565.939822500002</v>
      </c>
      <c r="M40" s="394">
        <f t="shared" si="53"/>
        <v>1829.9965700000018</v>
      </c>
      <c r="N40" s="394">
        <f t="shared" si="53"/>
        <v>1687.6363250000034</v>
      </c>
      <c r="O40" s="301">
        <f t="shared" si="0"/>
        <v>14208.858425000071</v>
      </c>
      <c r="P40" s="302">
        <f t="shared" si="45"/>
        <v>20982.049237500083</v>
      </c>
      <c r="Q40" s="312"/>
      <c r="R40" s="313">
        <f>+O40-O39</f>
        <v>-179.61604000003172</v>
      </c>
      <c r="S40" s="314">
        <f>IF(ISERR(R40/O39),0,(R40/O39))</f>
        <v>-1.248332757144942E-2</v>
      </c>
      <c r="T40" s="315">
        <f t="shared" si="49"/>
        <v>55.940387500000284</v>
      </c>
      <c r="U40" s="313">
        <f t="shared" si="50"/>
        <v>1776.1073031250089</v>
      </c>
      <c r="V40" s="314"/>
      <c r="W40" s="316"/>
      <c r="X40" s="310"/>
      <c r="Y40" s="335" t="s">
        <v>96</v>
      </c>
      <c r="Z40" s="394">
        <f t="shared" ref="Z40:AK40" si="54">Z8+Z16+Z24+Z32</f>
        <v>2137570.6117999996</v>
      </c>
      <c r="AA40" s="394">
        <f t="shared" si="54"/>
        <v>2167915.7877000002</v>
      </c>
      <c r="AB40" s="394">
        <f t="shared" si="54"/>
        <v>2187502.3287000004</v>
      </c>
      <c r="AC40" s="394">
        <f t="shared" si="54"/>
        <v>2100326.3617000002</v>
      </c>
      <c r="AD40" s="394">
        <f t="shared" si="54"/>
        <v>2074375.0531000001</v>
      </c>
      <c r="AE40" s="394">
        <f t="shared" si="54"/>
        <v>2539377.3409000002</v>
      </c>
      <c r="AF40" s="394">
        <f t="shared" si="54"/>
        <v>2072371.8806</v>
      </c>
      <c r="AG40" s="394">
        <f t="shared" si="54"/>
        <v>1797803.3955999999</v>
      </c>
      <c r="AH40" s="394">
        <f t="shared" si="54"/>
        <v>2088465.1616</v>
      </c>
      <c r="AI40" s="394">
        <f t="shared" si="54"/>
        <v>1946937.7202000001</v>
      </c>
      <c r="AJ40" s="394">
        <f t="shared" si="54"/>
        <v>2269897.0473000002</v>
      </c>
      <c r="AK40" s="394">
        <f t="shared" si="54"/>
        <v>2076122.2911</v>
      </c>
      <c r="AL40" s="301">
        <f t="shared" si="4"/>
        <v>17077242.7601</v>
      </c>
      <c r="AM40" s="302">
        <f t="shared" si="37"/>
        <v>25458664.980299998</v>
      </c>
      <c r="AN40" s="316"/>
      <c r="AO40" s="310"/>
      <c r="AP40" s="335" t="s">
        <v>96</v>
      </c>
      <c r="AQ40" s="481">
        <f t="shared" ref="AQ40:BB40" si="55">AQ8+AQ16+AQ24+AQ32</f>
        <v>3404544.8818000001</v>
      </c>
      <c r="AR40" s="481">
        <f t="shared" si="55"/>
        <v>3435201.1776999999</v>
      </c>
      <c r="AS40" s="481">
        <f t="shared" si="55"/>
        <v>3479448.7486999999</v>
      </c>
      <c r="AT40" s="481">
        <f t="shared" si="55"/>
        <v>3333375.8317</v>
      </c>
      <c r="AU40" s="481">
        <f t="shared" si="55"/>
        <v>3296042.5630999999</v>
      </c>
      <c r="AV40" s="481">
        <f t="shared" si="55"/>
        <v>4036303.8808999998</v>
      </c>
      <c r="AW40" s="481">
        <f t="shared" si="55"/>
        <v>3251749.8906</v>
      </c>
      <c r="AX40" s="481">
        <f t="shared" si="55"/>
        <v>2783530.1756000002</v>
      </c>
      <c r="AY40" s="481">
        <f t="shared" si="55"/>
        <v>3198394.9715999998</v>
      </c>
      <c r="AZ40" s="481">
        <f t="shared" si="55"/>
        <v>2981492.5601999997</v>
      </c>
      <c r="BA40" s="481">
        <f t="shared" si="55"/>
        <v>3472852.5672999998</v>
      </c>
      <c r="BB40" s="481">
        <f t="shared" si="55"/>
        <v>3198635.7411000002</v>
      </c>
      <c r="BC40" s="301">
        <f t="shared" si="6"/>
        <v>27020197.150099996</v>
      </c>
      <c r="BD40" s="302">
        <f t="shared" si="38"/>
        <v>39871572.990299992</v>
      </c>
    </row>
    <row r="41" spans="1:56" s="22" customFormat="1" ht="12">
      <c r="A41" s="310"/>
      <c r="B41" s="335" t="s">
        <v>119</v>
      </c>
      <c r="C41" s="394">
        <f t="shared" ref="C41:N41" si="56">C9+C17+C25+C33</f>
        <v>1428.338685000002</v>
      </c>
      <c r="D41" s="394">
        <f t="shared" si="56"/>
        <v>1679.2308850000072</v>
      </c>
      <c r="E41" s="394">
        <f t="shared" si="56"/>
        <v>1679.1335450000092</v>
      </c>
      <c r="F41" s="394">
        <f t="shared" si="56"/>
        <v>1580.9648200000099</v>
      </c>
      <c r="G41" s="394">
        <f t="shared" si="56"/>
        <v>1627.317317500009</v>
      </c>
      <c r="H41" s="394">
        <f t="shared" si="56"/>
        <v>1756.7588525000087</v>
      </c>
      <c r="I41" s="394">
        <f t="shared" si="56"/>
        <v>1848.4769425000079</v>
      </c>
      <c r="J41" s="394">
        <f t="shared" si="56"/>
        <v>1348.356915000006</v>
      </c>
      <c r="K41" s="394">
        <f t="shared" si="56"/>
        <v>1562.088502500003</v>
      </c>
      <c r="L41" s="394">
        <f t="shared" si="56"/>
        <v>1644.1105225000078</v>
      </c>
      <c r="M41" s="394">
        <f t="shared" si="56"/>
        <v>1660.8906700000091</v>
      </c>
      <c r="N41" s="394">
        <f t="shared" si="56"/>
        <v>1825.702742500009</v>
      </c>
      <c r="O41" s="301">
        <f t="shared" si="0"/>
        <v>12948.577962500061</v>
      </c>
      <c r="P41" s="302">
        <f t="shared" si="45"/>
        <v>19641.370400000091</v>
      </c>
      <c r="Q41" s="312"/>
      <c r="R41" s="313">
        <f>+O41-O40</f>
        <v>-1260.2804625000099</v>
      </c>
      <c r="S41" s="314">
        <f>IF(ISERR(R41/O40),0,(R41/O40))</f>
        <v>-8.869681326985307E-2</v>
      </c>
      <c r="T41" s="315">
        <f t="shared" si="49"/>
        <v>50.978653395669532</v>
      </c>
      <c r="U41" s="313">
        <f t="shared" si="50"/>
        <v>1618.5722453125077</v>
      </c>
      <c r="V41" s="314"/>
      <c r="W41" s="316"/>
      <c r="X41" s="310"/>
      <c r="Y41" s="335" t="s">
        <v>119</v>
      </c>
      <c r="Z41" s="394">
        <f t="shared" ref="Z41:AK41" si="57">Z9+Z17+Z25+Z33</f>
        <v>1767631.8525</v>
      </c>
      <c r="AA41" s="394">
        <f t="shared" si="57"/>
        <v>2092030.4200000002</v>
      </c>
      <c r="AB41" s="394">
        <f t="shared" si="57"/>
        <v>2105111.2543000001</v>
      </c>
      <c r="AC41" s="394">
        <f t="shared" si="57"/>
        <v>1990062.8386000001</v>
      </c>
      <c r="AD41" s="394">
        <f t="shared" si="57"/>
        <v>2048596.5000999998</v>
      </c>
      <c r="AE41" s="394">
        <f t="shared" si="57"/>
        <v>2208178.7743000002</v>
      </c>
      <c r="AF41" s="394">
        <f t="shared" si="57"/>
        <v>2324542.5679999995</v>
      </c>
      <c r="AG41" s="394">
        <f t="shared" si="57"/>
        <v>1724055.1611000001</v>
      </c>
      <c r="AH41" s="394">
        <f t="shared" si="57"/>
        <v>2000985.7698000001</v>
      </c>
      <c r="AI41" s="394">
        <f t="shared" si="57"/>
        <v>2084400.8134999999</v>
      </c>
      <c r="AJ41" s="394">
        <f t="shared" si="57"/>
        <v>2097303.5021000002</v>
      </c>
      <c r="AK41" s="394">
        <f t="shared" si="57"/>
        <v>2274813.7675999999</v>
      </c>
      <c r="AL41" s="301">
        <f t="shared" si="4"/>
        <v>16260209.368899999</v>
      </c>
      <c r="AM41" s="302">
        <f t="shared" si="37"/>
        <v>24717713.221900001</v>
      </c>
      <c r="AN41" s="316"/>
      <c r="AO41" s="310"/>
      <c r="AP41" s="335" t="s">
        <v>119</v>
      </c>
      <c r="AQ41" s="481">
        <f t="shared" ref="AQ41:BB41" si="58">AQ9+AQ17+AQ25+AQ33</f>
        <v>2710848.6524999999</v>
      </c>
      <c r="AR41" s="481">
        <f t="shared" si="58"/>
        <v>3193803.24</v>
      </c>
      <c r="AS41" s="481">
        <f t="shared" si="58"/>
        <v>3188904.7943000002</v>
      </c>
      <c r="AT41" s="481">
        <f t="shared" si="58"/>
        <v>3011139.2085999995</v>
      </c>
      <c r="AU41" s="481">
        <f t="shared" si="58"/>
        <v>3086789.7800999996</v>
      </c>
      <c r="AV41" s="481">
        <f t="shared" si="58"/>
        <v>3312426.1543000001</v>
      </c>
      <c r="AW41" s="481">
        <f t="shared" si="58"/>
        <v>3477158.5980000002</v>
      </c>
      <c r="AX41" s="481">
        <f t="shared" si="58"/>
        <v>2566021.4111000001</v>
      </c>
      <c r="AY41" s="481">
        <f t="shared" si="58"/>
        <v>2992282.0298000001</v>
      </c>
      <c r="AZ41" s="481">
        <f t="shared" si="58"/>
        <v>3107082.1534999995</v>
      </c>
      <c r="BA41" s="481">
        <f t="shared" si="58"/>
        <v>3133964.3321000002</v>
      </c>
      <c r="BB41" s="481">
        <f t="shared" si="58"/>
        <v>3439206.1376</v>
      </c>
      <c r="BC41" s="301">
        <f t="shared" si="6"/>
        <v>24547091.8389</v>
      </c>
      <c r="BD41" s="302">
        <f t="shared" si="38"/>
        <v>37219626.491899997</v>
      </c>
    </row>
    <row r="42" spans="1:56" s="22" customFormat="1" ht="12">
      <c r="A42" s="310"/>
      <c r="B42" s="335" t="s">
        <v>124</v>
      </c>
      <c r="C42" s="394">
        <f t="shared" ref="C42:N42" si="59">C10+C18+C26+C34</f>
        <v>1631.8908900000079</v>
      </c>
      <c r="D42" s="394">
        <f t="shared" si="59"/>
        <v>1471.847260000008</v>
      </c>
      <c r="E42" s="394">
        <f t="shared" si="59"/>
        <v>1607.180957500005</v>
      </c>
      <c r="F42" s="394">
        <f t="shared" si="59"/>
        <v>1448.9733500000041</v>
      </c>
      <c r="G42" s="394">
        <f t="shared" si="59"/>
        <v>1455.0360000000051</v>
      </c>
      <c r="H42" s="394">
        <f t="shared" si="59"/>
        <v>1409.979487500003</v>
      </c>
      <c r="I42" s="394">
        <f t="shared" si="59"/>
        <v>1441.7257275000029</v>
      </c>
      <c r="J42" s="394">
        <f t="shared" si="59"/>
        <v>1231.1313125000031</v>
      </c>
      <c r="K42" s="394">
        <f t="shared" si="59"/>
        <v>1191.7792025000022</v>
      </c>
      <c r="L42" s="394">
        <f t="shared" si="59"/>
        <v>966.68954250000104</v>
      </c>
      <c r="M42" s="394">
        <f t="shared" si="59"/>
        <v>1279.825415000003</v>
      </c>
      <c r="N42" s="394">
        <f t="shared" si="59"/>
        <v>1036.988725000002</v>
      </c>
      <c r="O42" s="301">
        <f t="shared" si="0"/>
        <v>11697.764985000038</v>
      </c>
      <c r="P42" s="302">
        <f t="shared" si="45"/>
        <v>16173.047870000046</v>
      </c>
      <c r="Q42" s="312"/>
      <c r="R42" s="313">
        <f>+O42-O41</f>
        <v>-1250.8129775000234</v>
      </c>
      <c r="S42" s="314">
        <f>IF(ISERR(R42/O41),0,(R42/O41))</f>
        <v>-9.6598482174834993E-2</v>
      </c>
      <c r="T42" s="315">
        <f t="shared" si="49"/>
        <v>46.054192854330857</v>
      </c>
      <c r="U42" s="313">
        <f t="shared" si="50"/>
        <v>1462.2206231250047</v>
      </c>
      <c r="V42" s="314"/>
      <c r="W42" s="316"/>
      <c r="X42" s="310"/>
      <c r="Y42" s="335" t="s">
        <v>124</v>
      </c>
      <c r="Z42" s="394">
        <f t="shared" ref="Z42:AK42" si="60">Z10+Z18+Z26+Z34</f>
        <v>2024935.4680999999</v>
      </c>
      <c r="AA42" s="394">
        <f t="shared" si="60"/>
        <v>1842925.629</v>
      </c>
      <c r="AB42" s="394">
        <f t="shared" si="60"/>
        <v>2005759.6769999999</v>
      </c>
      <c r="AC42" s="394">
        <f t="shared" si="60"/>
        <v>1801518.0796999997</v>
      </c>
      <c r="AD42" s="394">
        <f t="shared" si="60"/>
        <v>1807391.6146</v>
      </c>
      <c r="AE42" s="394">
        <f t="shared" si="60"/>
        <v>1778086.7848999999</v>
      </c>
      <c r="AF42" s="394">
        <f t="shared" si="60"/>
        <v>1832164.1192999999</v>
      </c>
      <c r="AG42" s="394">
        <f t="shared" si="60"/>
        <v>1572064.6712</v>
      </c>
      <c r="AH42" s="394">
        <f t="shared" si="60"/>
        <v>1555485.3858</v>
      </c>
      <c r="AI42" s="394">
        <f t="shared" si="60"/>
        <v>1241748.6152999999</v>
      </c>
      <c r="AJ42" s="394">
        <f t="shared" si="60"/>
        <v>1644744.0898999998</v>
      </c>
      <c r="AK42" s="394">
        <f t="shared" si="60"/>
        <v>1312404.9612</v>
      </c>
      <c r="AL42" s="301">
        <f t="shared" si="4"/>
        <v>14664846.0438</v>
      </c>
      <c r="AM42" s="302">
        <f t="shared" si="37"/>
        <v>20419229.095999997</v>
      </c>
      <c r="AN42" s="316"/>
      <c r="AO42" s="310"/>
      <c r="AP42" s="335" t="s">
        <v>124</v>
      </c>
      <c r="AQ42" s="481">
        <f t="shared" ref="AQ42:BB42" si="61">AQ10+AQ18+AQ26+AQ34</f>
        <v>3061142.6181000001</v>
      </c>
      <c r="AR42" s="481">
        <f t="shared" si="61"/>
        <v>2774445.7989999996</v>
      </c>
      <c r="AS42" s="481">
        <f t="shared" si="61"/>
        <v>3039736.997</v>
      </c>
      <c r="AT42" s="481">
        <f t="shared" si="61"/>
        <v>2735544.3997</v>
      </c>
      <c r="AU42" s="481">
        <f t="shared" si="61"/>
        <v>2743118.5345999999</v>
      </c>
      <c r="AV42" s="481">
        <f t="shared" si="61"/>
        <v>2678553.4649000005</v>
      </c>
      <c r="AW42" s="481">
        <f t="shared" si="61"/>
        <v>2728503.4792999998</v>
      </c>
      <c r="AX42" s="481">
        <f t="shared" si="61"/>
        <v>2330339.5011999998</v>
      </c>
      <c r="AY42" s="481">
        <f t="shared" si="61"/>
        <v>2287756.0358000002</v>
      </c>
      <c r="AZ42" s="481">
        <f t="shared" si="61"/>
        <v>1843056.4452999998</v>
      </c>
      <c r="BA42" s="481">
        <f t="shared" si="61"/>
        <v>2437165.5299</v>
      </c>
      <c r="BB42" s="481">
        <f t="shared" si="61"/>
        <v>1959265.1812</v>
      </c>
      <c r="BC42" s="301">
        <f t="shared" si="6"/>
        <v>22091384.793800004</v>
      </c>
      <c r="BD42" s="302">
        <f t="shared" si="38"/>
        <v>30618627.986000005</v>
      </c>
    </row>
    <row r="43" spans="1:56" s="22" customFormat="1" ht="12">
      <c r="A43" s="475"/>
      <c r="B43" s="335" t="s">
        <v>139</v>
      </c>
      <c r="C43" s="464">
        <f t="shared" ref="C43:N44" si="62">C11+C19+C27+C35</f>
        <v>1033.1857900000009</v>
      </c>
      <c r="D43" s="464">
        <f t="shared" si="62"/>
        <v>1264.062525000003</v>
      </c>
      <c r="E43" s="394">
        <f t="shared" si="62"/>
        <v>870.43119500000091</v>
      </c>
      <c r="F43" s="394">
        <f t="shared" si="62"/>
        <v>946.15920500000198</v>
      </c>
      <c r="G43" s="394">
        <f t="shared" si="62"/>
        <v>1027.123140000002</v>
      </c>
      <c r="H43" s="394">
        <f t="shared" si="62"/>
        <v>900.57910000000197</v>
      </c>
      <c r="I43" s="394">
        <f t="shared" si="62"/>
        <v>1013.8955400000009</v>
      </c>
      <c r="J43" s="394">
        <f t="shared" si="62"/>
        <v>895.06760000000202</v>
      </c>
      <c r="K43" s="394">
        <f t="shared" si="62"/>
        <v>856.87290500000006</v>
      </c>
      <c r="L43" s="394">
        <f>L11+L19+L27+L35</f>
        <v>921.99127750000207</v>
      </c>
      <c r="M43" s="464">
        <f t="shared" si="62"/>
        <v>939.98632500000213</v>
      </c>
      <c r="N43" s="394">
        <f t="shared" si="62"/>
        <v>892.86300000000097</v>
      </c>
      <c r="O43" s="301">
        <f t="shared" si="0"/>
        <v>7950.504095000013</v>
      </c>
      <c r="P43" s="302">
        <f t="shared" ref="P43" si="63">SUM(C43:N43)</f>
        <v>11562.217602500019</v>
      </c>
      <c r="Q43" s="312"/>
      <c r="R43" s="313">
        <f t="shared" ref="R43:R44" si="64">+O43-O42</f>
        <v>-3747.260890000025</v>
      </c>
      <c r="S43" s="314">
        <f>IF(ISERR(R43/O42),0,(R43/O42))</f>
        <v>-0.32033990209284519</v>
      </c>
      <c r="T43" s="315">
        <f t="shared" ref="T43:T44" si="65">O43/$O$3</f>
        <v>31.301197224409499</v>
      </c>
      <c r="U43" s="313">
        <f t="shared" ref="U43:U44" si="66">+O43/$I$1</f>
        <v>993.81301187500162</v>
      </c>
      <c r="V43" s="314"/>
      <c r="W43" s="316"/>
      <c r="X43" s="475"/>
      <c r="Y43" s="335" t="s">
        <v>139</v>
      </c>
      <c r="Z43" s="464">
        <f t="shared" ref="Z43:AK44" si="67">Z11+Z19+Z27+Z35</f>
        <v>1318076.3289999999</v>
      </c>
      <c r="AA43" s="529">
        <f t="shared" si="67"/>
        <v>1632874.8561999998</v>
      </c>
      <c r="AB43" s="394">
        <f t="shared" si="67"/>
        <v>1141008.1464999998</v>
      </c>
      <c r="AC43" s="394">
        <f t="shared" si="67"/>
        <v>1233802.7757999999</v>
      </c>
      <c r="AD43" s="394">
        <f t="shared" si="67"/>
        <v>1328847.5820000002</v>
      </c>
      <c r="AE43" s="394">
        <f t="shared" si="67"/>
        <v>1160624.7527000001</v>
      </c>
      <c r="AF43" s="394">
        <f t="shared" si="67"/>
        <v>1297883.6539</v>
      </c>
      <c r="AG43" s="394">
        <f t="shared" si="67"/>
        <v>1163375.0290999999</v>
      </c>
      <c r="AH43" s="394">
        <f t="shared" si="67"/>
        <v>1113286.0573999998</v>
      </c>
      <c r="AI43" s="394">
        <f t="shared" si="67"/>
        <v>1211186.1068999998</v>
      </c>
      <c r="AJ43" s="464">
        <f t="shared" si="67"/>
        <v>1232859.8075999999</v>
      </c>
      <c r="AK43" s="394">
        <f t="shared" si="67"/>
        <v>1164189.6845</v>
      </c>
      <c r="AL43" s="301">
        <f t="shared" si="4"/>
        <v>10276493.1252</v>
      </c>
      <c r="AM43" s="302">
        <f t="shared" ref="AM43" si="68">SUM(Z43:AK43)</f>
        <v>14998014.781599997</v>
      </c>
      <c r="AN43" s="316"/>
      <c r="AO43" s="475"/>
      <c r="AP43" s="335" t="s">
        <v>139</v>
      </c>
      <c r="AQ43" s="481">
        <f t="shared" ref="AQ43:BB44" si="69">AQ11+AQ19+AQ27+AQ35</f>
        <v>1950621.7989999999</v>
      </c>
      <c r="AR43" s="481">
        <f t="shared" si="69"/>
        <v>2383156.4562000004</v>
      </c>
      <c r="AS43" s="481">
        <f t="shared" si="69"/>
        <v>1664931.6965000001</v>
      </c>
      <c r="AT43" s="481">
        <f t="shared" si="69"/>
        <v>1793914.4758000001</v>
      </c>
      <c r="AU43" s="481">
        <f t="shared" si="69"/>
        <v>1939878.4920000001</v>
      </c>
      <c r="AV43" s="481">
        <f t="shared" si="69"/>
        <v>1688322.1126999999</v>
      </c>
      <c r="AW43" s="481">
        <f t="shared" si="69"/>
        <v>1893362.5839</v>
      </c>
      <c r="AX43" s="481">
        <f t="shared" si="69"/>
        <v>1700626.8691</v>
      </c>
      <c r="AY43" s="481">
        <f t="shared" si="69"/>
        <v>1622304.6273999999</v>
      </c>
      <c r="AZ43" s="481">
        <f t="shared" si="69"/>
        <v>1758392.9169000001</v>
      </c>
      <c r="BA43" s="482">
        <f t="shared" si="69"/>
        <v>1803256.7575999999</v>
      </c>
      <c r="BB43" s="481">
        <f t="shared" si="69"/>
        <v>1682166.8033999999</v>
      </c>
      <c r="BC43" s="301">
        <f t="shared" si="6"/>
        <v>15014814.485200003</v>
      </c>
      <c r="BD43" s="302">
        <f t="shared" ref="BD43" si="70">SUM(AQ43:BB43)</f>
        <v>21880935.590500001</v>
      </c>
    </row>
    <row r="44" spans="1:56" s="22" customFormat="1" ht="12">
      <c r="A44" s="310"/>
      <c r="B44" s="335" t="s">
        <v>193</v>
      </c>
      <c r="C44" s="464">
        <f t="shared" si="62"/>
        <v>815.97757500000205</v>
      </c>
      <c r="D44" s="529">
        <f t="shared" si="62"/>
        <v>738.54100000000199</v>
      </c>
      <c r="E44" s="394">
        <f t="shared" si="62"/>
        <v>923.176250000001</v>
      </c>
      <c r="F44" s="529">
        <f t="shared" si="62"/>
        <v>926.75872500000094</v>
      </c>
      <c r="G44" s="394">
        <f t="shared" si="62"/>
        <v>871.91930000000104</v>
      </c>
      <c r="H44" s="394">
        <f t="shared" si="62"/>
        <v>896.99662499999999</v>
      </c>
      <c r="I44" s="394">
        <f t="shared" si="62"/>
        <v>892.53231000000005</v>
      </c>
      <c r="J44" s="394">
        <f t="shared" si="62"/>
        <v>771.88557500000002</v>
      </c>
      <c r="K44" s="336">
        <f t="shared" si="62"/>
        <v>986</v>
      </c>
      <c r="L44" s="336">
        <f>L12+L20+L28+L36</f>
        <v>1112.2999999999997</v>
      </c>
      <c r="M44" s="336">
        <f t="shared" si="62"/>
        <v>1166.2000000000003</v>
      </c>
      <c r="N44" s="336">
        <f t="shared" si="62"/>
        <v>1209.3</v>
      </c>
      <c r="O44" s="301">
        <f t="shared" si="0"/>
        <v>6837.7873600000075</v>
      </c>
      <c r="P44" s="302">
        <f t="shared" si="45"/>
        <v>11311.587360000007</v>
      </c>
      <c r="Q44" s="312"/>
      <c r="R44" s="313">
        <f t="shared" si="64"/>
        <v>-1112.7167350000054</v>
      </c>
      <c r="S44" s="314">
        <f>IF(ISERR(R44/O43),0,(R44/O43))</f>
        <v>-0.13995549485972608</v>
      </c>
      <c r="T44" s="315">
        <f t="shared" si="65"/>
        <v>26.920422677165384</v>
      </c>
      <c r="U44" s="313">
        <f t="shared" si="66"/>
        <v>854.72342000000094</v>
      </c>
      <c r="V44" s="314"/>
      <c r="W44" s="316"/>
      <c r="X44" s="310"/>
      <c r="Y44" s="335" t="s">
        <v>193</v>
      </c>
      <c r="Z44" s="464">
        <f t="shared" si="67"/>
        <v>1020229.781</v>
      </c>
      <c r="AA44" s="529">
        <f t="shared" si="67"/>
        <v>866013.53390000015</v>
      </c>
      <c r="AB44" s="394">
        <f t="shared" si="67"/>
        <v>1029552.9571000001</v>
      </c>
      <c r="AC44" s="529">
        <f t="shared" si="67"/>
        <v>1007626.7009000001</v>
      </c>
      <c r="AD44" s="394">
        <f t="shared" si="67"/>
        <v>942318.34649999999</v>
      </c>
      <c r="AE44" s="394">
        <f t="shared" si="67"/>
        <v>969520.21370000008</v>
      </c>
      <c r="AF44" s="394">
        <f t="shared" si="67"/>
        <v>965542.23660000006</v>
      </c>
      <c r="AG44" s="394">
        <f t="shared" si="67"/>
        <v>818365.18870000006</v>
      </c>
      <c r="AH44" s="336">
        <f t="shared" si="67"/>
        <v>902015.53896594013</v>
      </c>
      <c r="AI44" s="336">
        <f t="shared" si="67"/>
        <v>965398.28746552998</v>
      </c>
      <c r="AJ44" s="336">
        <f t="shared" si="67"/>
        <v>980402.34424194461</v>
      </c>
      <c r="AK44" s="336">
        <f t="shared" si="67"/>
        <v>993213.87748976774</v>
      </c>
      <c r="AL44" s="301">
        <f t="shared" si="4"/>
        <v>7619168.9584000008</v>
      </c>
      <c r="AM44" s="302">
        <f t="shared" si="37"/>
        <v>11460199.006563183</v>
      </c>
      <c r="AN44" s="316"/>
      <c r="AO44" s="310"/>
      <c r="AP44" s="335" t="s">
        <v>193</v>
      </c>
      <c r="AQ44" s="481">
        <f t="shared" si="69"/>
        <v>1555387.8910000001</v>
      </c>
      <c r="AR44" s="481">
        <f t="shared" si="69"/>
        <v>1407383.3439</v>
      </c>
      <c r="AS44" s="481">
        <f t="shared" si="69"/>
        <v>1747056.9570999998</v>
      </c>
      <c r="AT44" s="481">
        <f t="shared" si="69"/>
        <v>1755094.6209</v>
      </c>
      <c r="AU44" s="481">
        <f t="shared" si="69"/>
        <v>1651046.1165000002</v>
      </c>
      <c r="AV44" s="481">
        <f t="shared" si="69"/>
        <v>1704115.1537000001</v>
      </c>
      <c r="AW44" s="481">
        <f t="shared" si="69"/>
        <v>1703609.2265999999</v>
      </c>
      <c r="AX44" s="481">
        <f t="shared" si="69"/>
        <v>1450695.2387000001</v>
      </c>
      <c r="AY44" s="505">
        <f t="shared" si="69"/>
        <v>1749053.504015204</v>
      </c>
      <c r="AZ44" s="505">
        <f t="shared" si="69"/>
        <v>1938706.6922048826</v>
      </c>
      <c r="BA44" s="505">
        <f t="shared" si="69"/>
        <v>2009549.519123879</v>
      </c>
      <c r="BB44" s="505">
        <f t="shared" si="69"/>
        <v>2066597.5296415153</v>
      </c>
      <c r="BC44" s="301">
        <f t="shared" si="6"/>
        <v>12974388.548400002</v>
      </c>
      <c r="BD44" s="302">
        <f t="shared" si="38"/>
        <v>20738295.793385483</v>
      </c>
    </row>
    <row r="45" spans="1:56" s="22" customFormat="1" ht="12">
      <c r="A45" s="310"/>
      <c r="B45" s="335" t="s">
        <v>194</v>
      </c>
      <c r="C45" s="394">
        <f t="shared" ref="C45:N45" si="71">C13+C21+C29+C37</f>
        <v>909.99999999999989</v>
      </c>
      <c r="D45" s="394">
        <f t="shared" si="71"/>
        <v>960</v>
      </c>
      <c r="E45" s="394">
        <f t="shared" si="71"/>
        <v>930</v>
      </c>
      <c r="F45" s="394">
        <f t="shared" si="71"/>
        <v>944.99999999999989</v>
      </c>
      <c r="G45" s="394">
        <f t="shared" si="71"/>
        <v>950.00000000000011</v>
      </c>
      <c r="H45" s="394">
        <f t="shared" si="71"/>
        <v>975.00000000000091</v>
      </c>
      <c r="I45" s="394">
        <f t="shared" si="71"/>
        <v>989</v>
      </c>
      <c r="J45" s="394">
        <f t="shared" si="71"/>
        <v>904.99999999999977</v>
      </c>
      <c r="K45" s="394">
        <f t="shared" si="71"/>
        <v>1215</v>
      </c>
      <c r="L45" s="394">
        <f t="shared" si="71"/>
        <v>1260.0000000000002</v>
      </c>
      <c r="M45" s="394">
        <f t="shared" si="71"/>
        <v>1275</v>
      </c>
      <c r="N45" s="394">
        <f t="shared" si="71"/>
        <v>1306</v>
      </c>
      <c r="O45" s="301">
        <f t="shared" si="0"/>
        <v>7564.0000000000009</v>
      </c>
      <c r="P45" s="302">
        <f t="shared" si="45"/>
        <v>12620</v>
      </c>
      <c r="Q45" s="312"/>
      <c r="R45" s="313"/>
      <c r="S45" s="314"/>
      <c r="T45" s="315"/>
      <c r="U45" s="313"/>
      <c r="V45" s="314"/>
      <c r="W45" s="316"/>
      <c r="X45" s="310"/>
      <c r="Y45" s="335" t="s">
        <v>194</v>
      </c>
      <c r="Z45" s="394">
        <f t="shared" ref="Z45:AK45" si="72">Z13+Z21+Z29+Z37</f>
        <v>952825.3246497506</v>
      </c>
      <c r="AA45" s="394">
        <f t="shared" si="72"/>
        <v>1004137.4789500812</v>
      </c>
      <c r="AB45" s="394">
        <f t="shared" si="72"/>
        <v>981298.92929056892</v>
      </c>
      <c r="AC45" s="394">
        <f t="shared" si="72"/>
        <v>995540.70060827327</v>
      </c>
      <c r="AD45" s="394">
        <f t="shared" si="72"/>
        <v>994331.62656207453</v>
      </c>
      <c r="AE45" s="394">
        <f t="shared" si="72"/>
        <v>1018485.2209810956</v>
      </c>
      <c r="AF45" s="394">
        <f t="shared" si="72"/>
        <v>1027629.2233255875</v>
      </c>
      <c r="AG45" s="394">
        <f t="shared" si="72"/>
        <v>947078.77652306692</v>
      </c>
      <c r="AH45" s="394">
        <f t="shared" si="72"/>
        <v>924055.15010800178</v>
      </c>
      <c r="AI45" s="394">
        <f t="shared" si="72"/>
        <v>965371.44303902518</v>
      </c>
      <c r="AJ45" s="394">
        <f t="shared" si="72"/>
        <v>980527.40900360537</v>
      </c>
      <c r="AK45" s="394">
        <f t="shared" si="72"/>
        <v>993140.56240305502</v>
      </c>
      <c r="AL45" s="301">
        <f t="shared" si="4"/>
        <v>7921327.2808904992</v>
      </c>
      <c r="AM45" s="302">
        <f t="shared" si="37"/>
        <v>11784421.845444188</v>
      </c>
      <c r="AN45" s="316"/>
      <c r="AO45" s="310"/>
      <c r="AP45" s="335" t="s">
        <v>194</v>
      </c>
      <c r="AQ45" s="481">
        <f t="shared" ref="AQ45:BB45" si="73">AQ13+AQ21+AQ29+AQ37</f>
        <v>1729171.2203735854</v>
      </c>
      <c r="AR45" s="481">
        <f t="shared" si="73"/>
        <v>1823563.18317704</v>
      </c>
      <c r="AS45" s="481">
        <f t="shared" si="73"/>
        <v>1787951.4876731464</v>
      </c>
      <c r="AT45" s="481">
        <f t="shared" si="73"/>
        <v>1803465.2897429171</v>
      </c>
      <c r="AU45" s="481">
        <f t="shared" si="73"/>
        <v>1806696.9237224492</v>
      </c>
      <c r="AV45" s="481">
        <f t="shared" si="73"/>
        <v>1803021.4834285143</v>
      </c>
      <c r="AW45" s="481">
        <f t="shared" si="73"/>
        <v>1823345.1749052976</v>
      </c>
      <c r="AX45" s="481">
        <f t="shared" si="73"/>
        <v>1682286.8174382991</v>
      </c>
      <c r="AY45" s="481">
        <f t="shared" si="73"/>
        <v>2061124.6992770885</v>
      </c>
      <c r="AZ45" s="481">
        <f t="shared" si="73"/>
        <v>2155266.9179038904</v>
      </c>
      <c r="BA45" s="481">
        <f t="shared" si="73"/>
        <v>2189772.8968139938</v>
      </c>
      <c r="BB45" s="481">
        <f t="shared" si="73"/>
        <v>2221431.3678593379</v>
      </c>
      <c r="BC45" s="301">
        <f t="shared" si="6"/>
        <v>14259501.580461249</v>
      </c>
      <c r="BD45" s="302">
        <f t="shared" si="38"/>
        <v>22887097.462315556</v>
      </c>
    </row>
    <row r="46" spans="1:56" s="22" customFormat="1" thickBot="1">
      <c r="A46" s="329"/>
      <c r="B46" s="338" t="s">
        <v>18</v>
      </c>
      <c r="C46" s="406">
        <f>C44-C45</f>
        <v>-94.022424999997838</v>
      </c>
      <c r="D46" s="406">
        <f t="shared" ref="D46:N46" si="74">D44-D45</f>
        <v>-221.45899999999801</v>
      </c>
      <c r="E46" s="406">
        <f t="shared" si="74"/>
        <v>-6.823749999998995</v>
      </c>
      <c r="F46" s="406">
        <f t="shared" si="74"/>
        <v>-18.24127499999895</v>
      </c>
      <c r="G46" s="406">
        <f t="shared" si="74"/>
        <v>-78.080699999999069</v>
      </c>
      <c r="H46" s="406">
        <f t="shared" si="74"/>
        <v>-78.003375000000915</v>
      </c>
      <c r="I46" s="406">
        <f t="shared" si="74"/>
        <v>-96.467689999999948</v>
      </c>
      <c r="J46" s="406">
        <f t="shared" si="74"/>
        <v>-133.11442499999976</v>
      </c>
      <c r="K46" s="406">
        <f t="shared" si="74"/>
        <v>-229</v>
      </c>
      <c r="L46" s="406">
        <f t="shared" si="74"/>
        <v>-147.7000000000005</v>
      </c>
      <c r="M46" s="406">
        <f t="shared" si="74"/>
        <v>-108.79999999999973</v>
      </c>
      <c r="N46" s="406">
        <f t="shared" si="74"/>
        <v>-96.700000000000045</v>
      </c>
      <c r="O46" s="306">
        <f t="shared" si="0"/>
        <v>-726.21263999999348</v>
      </c>
      <c r="P46" s="307">
        <f t="shared" si="45"/>
        <v>-1308.4126399999939</v>
      </c>
      <c r="Q46" s="312"/>
      <c r="R46" s="330"/>
      <c r="S46" s="321"/>
      <c r="T46" s="322"/>
      <c r="U46" s="321"/>
      <c r="V46" s="321"/>
      <c r="W46" s="316"/>
      <c r="X46" s="329"/>
      <c r="Y46" s="338" t="s">
        <v>18</v>
      </c>
      <c r="Z46" s="406">
        <f t="shared" ref="Z46:AK46" si="75">Z44-Z45</f>
        <v>67404.456350249355</v>
      </c>
      <c r="AA46" s="406">
        <f t="shared" si="75"/>
        <v>-138123.94505008101</v>
      </c>
      <c r="AB46" s="406">
        <f t="shared" si="75"/>
        <v>48254.027809431194</v>
      </c>
      <c r="AC46" s="406">
        <f t="shared" si="75"/>
        <v>12086.000291726785</v>
      </c>
      <c r="AD46" s="406">
        <f t="shared" si="75"/>
        <v>-52013.28006207454</v>
      </c>
      <c r="AE46" s="406">
        <f t="shared" si="75"/>
        <v>-48965.007281095488</v>
      </c>
      <c r="AF46" s="406">
        <f t="shared" si="75"/>
        <v>-62086.986725587398</v>
      </c>
      <c r="AG46" s="406">
        <f t="shared" si="75"/>
        <v>-128713.58782306686</v>
      </c>
      <c r="AH46" s="406">
        <f t="shared" si="75"/>
        <v>-22039.611142061651</v>
      </c>
      <c r="AI46" s="406">
        <f t="shared" si="75"/>
        <v>26.844426504801959</v>
      </c>
      <c r="AJ46" s="406">
        <f t="shared" si="75"/>
        <v>-125.06476166076027</v>
      </c>
      <c r="AK46" s="406">
        <f t="shared" si="75"/>
        <v>73.315086712711491</v>
      </c>
      <c r="AL46" s="306">
        <f t="shared" si="4"/>
        <v>-302158.32249049796</v>
      </c>
      <c r="AM46" s="307">
        <f t="shared" si="37"/>
        <v>-324222.83888100286</v>
      </c>
      <c r="AN46" s="316"/>
      <c r="AO46" s="329"/>
      <c r="AP46" s="338" t="s">
        <v>18</v>
      </c>
      <c r="AQ46" s="483">
        <f t="shared" ref="AQ46:BB46" si="76">AQ44-AQ45</f>
        <v>-173783.32937358529</v>
      </c>
      <c r="AR46" s="483">
        <f t="shared" si="76"/>
        <v>-416179.83927703998</v>
      </c>
      <c r="AS46" s="483">
        <f t="shared" si="76"/>
        <v>-40894.530573146651</v>
      </c>
      <c r="AT46" s="483">
        <f t="shared" si="76"/>
        <v>-48370.668842917075</v>
      </c>
      <c r="AU46" s="483">
        <f t="shared" si="76"/>
        <v>-155650.80722244899</v>
      </c>
      <c r="AV46" s="483">
        <f t="shared" si="76"/>
        <v>-98906.329728514189</v>
      </c>
      <c r="AW46" s="483">
        <f t="shared" si="76"/>
        <v>-119735.94830529764</v>
      </c>
      <c r="AX46" s="483">
        <f t="shared" si="76"/>
        <v>-231591.57873829897</v>
      </c>
      <c r="AY46" s="483">
        <f t="shared" si="76"/>
        <v>-312071.19526188448</v>
      </c>
      <c r="AZ46" s="483">
        <f t="shared" si="76"/>
        <v>-216560.22569900774</v>
      </c>
      <c r="BA46" s="483">
        <f t="shared" si="76"/>
        <v>-180223.37769011478</v>
      </c>
      <c r="BB46" s="483">
        <f t="shared" si="76"/>
        <v>-154833.8382178226</v>
      </c>
      <c r="BC46" s="306">
        <f t="shared" si="6"/>
        <v>-1285113.0320612488</v>
      </c>
      <c r="BD46" s="307">
        <f t="shared" si="38"/>
        <v>-2148801.6689300784</v>
      </c>
    </row>
    <row r="47" spans="1:56" s="22" customFormat="1" thickBot="1">
      <c r="A47" s="331"/>
      <c r="O47" s="331"/>
      <c r="P47" s="331"/>
      <c r="Q47" s="312"/>
      <c r="W47" s="316"/>
      <c r="AN47" s="316"/>
    </row>
    <row r="48" spans="1:56" s="22" customFormat="1" ht="12">
      <c r="A48" s="323" t="s">
        <v>142</v>
      </c>
      <c r="B48" s="332" t="s">
        <v>86</v>
      </c>
      <c r="C48" s="405">
        <f t="shared" ref="C48:P48" si="77">C7+C15+C23</f>
        <v>1691.2023550000129</v>
      </c>
      <c r="D48" s="405">
        <f t="shared" si="77"/>
        <v>1763.4890425000151</v>
      </c>
      <c r="E48" s="405">
        <f t="shared" si="77"/>
        <v>1673.1759825000131</v>
      </c>
      <c r="F48" s="405">
        <f t="shared" si="77"/>
        <v>2105.437762500017</v>
      </c>
      <c r="G48" s="405">
        <f t="shared" si="77"/>
        <v>1617.359557500012</v>
      </c>
      <c r="H48" s="405">
        <f t="shared" si="77"/>
        <v>1815.9597075000111</v>
      </c>
      <c r="I48" s="405">
        <f t="shared" si="77"/>
        <v>1979.1655300000139</v>
      </c>
      <c r="J48" s="405">
        <f t="shared" si="77"/>
        <v>1356.0528025000081</v>
      </c>
      <c r="K48" s="405">
        <f t="shared" si="77"/>
        <v>1742.6403125000111</v>
      </c>
      <c r="L48" s="405">
        <f t="shared" si="77"/>
        <v>1720.6010650000121</v>
      </c>
      <c r="M48" s="405">
        <f t="shared" si="77"/>
        <v>1805.6536050000091</v>
      </c>
      <c r="N48" s="405">
        <f t="shared" si="77"/>
        <v>1705.3399450000102</v>
      </c>
      <c r="O48" s="333">
        <f t="shared" si="77"/>
        <v>14001.842740000102</v>
      </c>
      <c r="P48" s="334">
        <f t="shared" si="77"/>
        <v>20976.077667500147</v>
      </c>
      <c r="Q48" s="312"/>
      <c r="W48" s="316"/>
      <c r="X48" s="323" t="s">
        <v>142</v>
      </c>
      <c r="Y48" s="332" t="s">
        <v>86</v>
      </c>
      <c r="Z48" s="405">
        <f t="shared" ref="Z48:AM48" si="78">Z7+Z15+Z23</f>
        <v>2024844.6369999999</v>
      </c>
      <c r="AA48" s="405">
        <f t="shared" si="78"/>
        <v>2112726.5625999998</v>
      </c>
      <c r="AB48" s="405">
        <f t="shared" si="78"/>
        <v>1994279.6639</v>
      </c>
      <c r="AC48" s="405">
        <f t="shared" si="78"/>
        <v>2500455.4602999999</v>
      </c>
      <c r="AD48" s="405">
        <f t="shared" si="78"/>
        <v>1896593.9882000003</v>
      </c>
      <c r="AE48" s="405">
        <f t="shared" si="78"/>
        <v>2140434.0661999998</v>
      </c>
      <c r="AF48" s="405">
        <f t="shared" si="78"/>
        <v>2372125.0214999998</v>
      </c>
      <c r="AG48" s="405">
        <f t="shared" si="78"/>
        <v>1629363.4689000002</v>
      </c>
      <c r="AH48" s="405">
        <f t="shared" si="78"/>
        <v>2086840.6353</v>
      </c>
      <c r="AI48" s="405">
        <f t="shared" si="78"/>
        <v>2037865.7754999998</v>
      </c>
      <c r="AJ48" s="405">
        <f t="shared" si="78"/>
        <v>2139001.4045000002</v>
      </c>
      <c r="AK48" s="405">
        <f t="shared" si="78"/>
        <v>2021235.7675999999</v>
      </c>
      <c r="AL48" s="333">
        <f t="shared" si="78"/>
        <v>16670822.8686</v>
      </c>
      <c r="AM48" s="334">
        <f t="shared" si="78"/>
        <v>24955766.451499999</v>
      </c>
      <c r="AN48" s="316"/>
      <c r="AO48" s="323" t="s">
        <v>142</v>
      </c>
      <c r="AP48" s="332" t="s">
        <v>86</v>
      </c>
      <c r="AQ48" s="480">
        <f t="shared" ref="AQ48:BD48" si="79">AQ7+AQ15+AQ23</f>
        <v>3211687.6069999998</v>
      </c>
      <c r="AR48" s="480">
        <f t="shared" si="79"/>
        <v>3347681.4226000002</v>
      </c>
      <c r="AS48" s="480">
        <f t="shared" si="79"/>
        <v>3194168.9438999998</v>
      </c>
      <c r="AT48" s="480">
        <f t="shared" si="79"/>
        <v>4001540.3903000001</v>
      </c>
      <c r="AU48" s="480">
        <f t="shared" si="79"/>
        <v>3045816.7582</v>
      </c>
      <c r="AV48" s="480">
        <f t="shared" si="79"/>
        <v>3432059.6061999998</v>
      </c>
      <c r="AW48" s="480">
        <f t="shared" si="79"/>
        <v>3737778.1315000001</v>
      </c>
      <c r="AX48" s="480">
        <f t="shared" si="79"/>
        <v>2567834.9688999997</v>
      </c>
      <c r="AY48" s="480">
        <f t="shared" si="79"/>
        <v>3307057.2852999996</v>
      </c>
      <c r="AZ48" s="480">
        <f t="shared" si="79"/>
        <v>3246803.4855</v>
      </c>
      <c r="BA48" s="480">
        <f t="shared" si="79"/>
        <v>3409049.0145</v>
      </c>
      <c r="BB48" s="480">
        <f t="shared" si="79"/>
        <v>3213933.2275999999</v>
      </c>
      <c r="BC48" s="333">
        <f t="shared" si="79"/>
        <v>26538567.828599997</v>
      </c>
      <c r="BD48" s="334">
        <f t="shared" si="79"/>
        <v>39715410.841499992</v>
      </c>
    </row>
    <row r="49" spans="1:59" s="22" customFormat="1" ht="12">
      <c r="A49" s="310"/>
      <c r="B49" s="335" t="s">
        <v>96</v>
      </c>
      <c r="C49" s="394">
        <f t="shared" ref="C49:P49" si="80">C8+C16+C24</f>
        <v>1719.8401425000093</v>
      </c>
      <c r="D49" s="394">
        <f t="shared" si="80"/>
        <v>1777.66471000001</v>
      </c>
      <c r="E49" s="394">
        <f t="shared" si="80"/>
        <v>1756.7684000000099</v>
      </c>
      <c r="F49" s="394">
        <f t="shared" si="80"/>
        <v>1718.030660000009</v>
      </c>
      <c r="G49" s="394">
        <f t="shared" si="80"/>
        <v>1721.598657500007</v>
      </c>
      <c r="H49" s="394">
        <f t="shared" si="80"/>
        <v>2081.4845375000091</v>
      </c>
      <c r="I49" s="394">
        <f t="shared" si="80"/>
        <v>1673.7992850000089</v>
      </c>
      <c r="J49" s="394">
        <f t="shared" si="80"/>
        <v>1418.978660000005</v>
      </c>
      <c r="K49" s="394">
        <f t="shared" si="80"/>
        <v>1666.2217775000031</v>
      </c>
      <c r="L49" s="394">
        <f t="shared" si="80"/>
        <v>1528.461622500002</v>
      </c>
      <c r="M49" s="394">
        <f t="shared" si="80"/>
        <v>1787.5855775000018</v>
      </c>
      <c r="N49" s="394">
        <f t="shared" si="80"/>
        <v>1661.1811250000032</v>
      </c>
      <c r="O49" s="301">
        <f t="shared" si="80"/>
        <v>13868.165052500068</v>
      </c>
      <c r="P49" s="302">
        <f t="shared" si="80"/>
        <v>20511.61515500008</v>
      </c>
      <c r="Q49" s="312"/>
      <c r="W49" s="316"/>
      <c r="X49" s="310"/>
      <c r="Y49" s="335" t="s">
        <v>96</v>
      </c>
      <c r="Z49" s="394">
        <f t="shared" ref="Z49:AM49" si="81">Z8+Z16+Z24</f>
        <v>2055067.0517999998</v>
      </c>
      <c r="AA49" s="394">
        <f t="shared" si="81"/>
        <v>2134132.6877000001</v>
      </c>
      <c r="AB49" s="394">
        <f t="shared" si="81"/>
        <v>2101213.4187000003</v>
      </c>
      <c r="AC49" s="394">
        <f t="shared" si="81"/>
        <v>2052328.7717000002</v>
      </c>
      <c r="AD49" s="394">
        <f t="shared" si="81"/>
        <v>2036396.7431000001</v>
      </c>
      <c r="AE49" s="394">
        <f t="shared" si="81"/>
        <v>2479308.9909000001</v>
      </c>
      <c r="AF49" s="394">
        <f t="shared" si="81"/>
        <v>2025040.4606000001</v>
      </c>
      <c r="AG49" s="394">
        <f t="shared" si="81"/>
        <v>1750204.2755999998</v>
      </c>
      <c r="AH49" s="394">
        <f t="shared" si="81"/>
        <v>2056462.8716</v>
      </c>
      <c r="AI49" s="394">
        <f t="shared" si="81"/>
        <v>1899579.1302</v>
      </c>
      <c r="AJ49" s="394">
        <f t="shared" si="81"/>
        <v>2216139.1173</v>
      </c>
      <c r="AK49" s="394">
        <f t="shared" si="81"/>
        <v>2040086.5411</v>
      </c>
      <c r="AL49" s="301">
        <f t="shared" si="81"/>
        <v>16633692.4001</v>
      </c>
      <c r="AM49" s="302">
        <f t="shared" si="81"/>
        <v>24845960.0603</v>
      </c>
      <c r="AN49" s="316"/>
      <c r="AO49" s="310"/>
      <c r="AP49" s="335" t="s">
        <v>96</v>
      </c>
      <c r="AQ49" s="481">
        <f t="shared" ref="AQ49:BD49" si="82">AQ8+AQ16+AQ24</f>
        <v>3251995.3818000001</v>
      </c>
      <c r="AR49" s="481">
        <f t="shared" si="82"/>
        <v>3370203.1677000001</v>
      </c>
      <c r="AS49" s="481">
        <f t="shared" si="82"/>
        <v>3314824.9487000001</v>
      </c>
      <c r="AT49" s="481">
        <f t="shared" si="82"/>
        <v>3245834.7916999999</v>
      </c>
      <c r="AU49" s="481">
        <f t="shared" si="82"/>
        <v>3225857.5630999999</v>
      </c>
      <c r="AV49" s="481">
        <f t="shared" si="82"/>
        <v>3924072.2808999997</v>
      </c>
      <c r="AW49" s="481">
        <f t="shared" si="82"/>
        <v>3164407.8506</v>
      </c>
      <c r="AX49" s="481">
        <f t="shared" si="82"/>
        <v>2698691.3656000001</v>
      </c>
      <c r="AY49" s="481">
        <f t="shared" si="82"/>
        <v>3143746.0715999999</v>
      </c>
      <c r="AZ49" s="481">
        <f t="shared" si="82"/>
        <v>2903001.2601999999</v>
      </c>
      <c r="BA49" s="481">
        <f t="shared" si="82"/>
        <v>3384685.0072999997</v>
      </c>
      <c r="BB49" s="481">
        <f t="shared" si="82"/>
        <v>3139090.0111000002</v>
      </c>
      <c r="BC49" s="301">
        <f t="shared" si="82"/>
        <v>26195887.350099999</v>
      </c>
      <c r="BD49" s="302">
        <f t="shared" si="82"/>
        <v>38766409.700299993</v>
      </c>
    </row>
    <row r="50" spans="1:59" s="22" customFormat="1" ht="12">
      <c r="A50" s="310"/>
      <c r="B50" s="335" t="s">
        <v>119</v>
      </c>
      <c r="C50" s="394">
        <f t="shared" ref="C50:P50" si="83">C9+C17+C25</f>
        <v>1409.599585000002</v>
      </c>
      <c r="D50" s="394">
        <f t="shared" si="83"/>
        <v>1633.5405500000072</v>
      </c>
      <c r="E50" s="394">
        <f t="shared" si="83"/>
        <v>1619.0581950000092</v>
      </c>
      <c r="F50" s="394">
        <f t="shared" si="83"/>
        <v>1556.7142200000098</v>
      </c>
      <c r="G50" s="394">
        <f t="shared" si="83"/>
        <v>1589.287967500009</v>
      </c>
      <c r="H50" s="394">
        <f t="shared" si="83"/>
        <v>1706.0530525000088</v>
      </c>
      <c r="I50" s="394">
        <f t="shared" si="83"/>
        <v>1800.526892500008</v>
      </c>
      <c r="J50" s="394">
        <f t="shared" si="83"/>
        <v>1340.585700000006</v>
      </c>
      <c r="K50" s="394">
        <f t="shared" si="83"/>
        <v>1543.376960000003</v>
      </c>
      <c r="L50" s="394">
        <f t="shared" si="83"/>
        <v>1610.4077000000079</v>
      </c>
      <c r="M50" s="394">
        <f t="shared" si="83"/>
        <v>1625.451725000009</v>
      </c>
      <c r="N50" s="394">
        <f t="shared" si="83"/>
        <v>1805.861342500009</v>
      </c>
      <c r="O50" s="301">
        <f t="shared" si="83"/>
        <v>12655.366162500062</v>
      </c>
      <c r="P50" s="302">
        <f t="shared" si="83"/>
        <v>19240.46389000009</v>
      </c>
      <c r="Q50" s="312"/>
      <c r="W50" s="316"/>
      <c r="X50" s="310"/>
      <c r="Y50" s="335" t="s">
        <v>119</v>
      </c>
      <c r="Z50" s="394">
        <f t="shared" ref="Z50:AM50" si="84">Z9+Z17+Z25</f>
        <v>1743123.6025</v>
      </c>
      <c r="AA50" s="394">
        <f t="shared" si="84"/>
        <v>2039817.34</v>
      </c>
      <c r="AB50" s="394">
        <f t="shared" si="84"/>
        <v>2035931.6543000001</v>
      </c>
      <c r="AC50" s="394">
        <f t="shared" si="84"/>
        <v>1960965.2286</v>
      </c>
      <c r="AD50" s="394">
        <f t="shared" si="84"/>
        <v>2001874.5400999999</v>
      </c>
      <c r="AE50" s="394">
        <f t="shared" si="84"/>
        <v>2149818.1943000001</v>
      </c>
      <c r="AF50" s="394">
        <f t="shared" si="84"/>
        <v>2268880.7879999997</v>
      </c>
      <c r="AG50" s="394">
        <f t="shared" si="84"/>
        <v>1713977.3411000001</v>
      </c>
      <c r="AH50" s="394">
        <f t="shared" si="84"/>
        <v>1977083.4298</v>
      </c>
      <c r="AI50" s="394">
        <f t="shared" si="84"/>
        <v>2044580.9035</v>
      </c>
      <c r="AJ50" s="394">
        <f t="shared" si="84"/>
        <v>2053882.8075999999</v>
      </c>
      <c r="AK50" s="394">
        <f t="shared" si="84"/>
        <v>2250644.5776</v>
      </c>
      <c r="AL50" s="301">
        <f t="shared" si="84"/>
        <v>15914388.688899999</v>
      </c>
      <c r="AM50" s="302">
        <f t="shared" si="84"/>
        <v>24240580.407399997</v>
      </c>
      <c r="AN50" s="316"/>
      <c r="AO50" s="310"/>
      <c r="AP50" s="335" t="s">
        <v>119</v>
      </c>
      <c r="AQ50" s="481">
        <f t="shared" ref="AQ50:BD50" si="85">AQ9+AQ17+AQ25</f>
        <v>2671689.2925</v>
      </c>
      <c r="AR50" s="481">
        <f t="shared" si="85"/>
        <v>3107218.0300000003</v>
      </c>
      <c r="AS50" s="481">
        <f t="shared" si="85"/>
        <v>3076645.2943000002</v>
      </c>
      <c r="AT50" s="481">
        <f t="shared" si="85"/>
        <v>2961576.0585999996</v>
      </c>
      <c r="AU50" s="481">
        <f t="shared" si="85"/>
        <v>3013829.4800999998</v>
      </c>
      <c r="AV50" s="481">
        <f t="shared" si="85"/>
        <v>3215503.7543000001</v>
      </c>
      <c r="AW50" s="481">
        <f t="shared" si="85"/>
        <v>3385044.5180000002</v>
      </c>
      <c r="AX50" s="481">
        <f t="shared" si="85"/>
        <v>2550206.9111000001</v>
      </c>
      <c r="AY50" s="481">
        <f t="shared" si="85"/>
        <v>2954430.0998</v>
      </c>
      <c r="AZ50" s="481">
        <f t="shared" si="85"/>
        <v>3043730.5834999997</v>
      </c>
      <c r="BA50" s="481">
        <f t="shared" si="85"/>
        <v>3065094.4676000001</v>
      </c>
      <c r="BB50" s="481">
        <f t="shared" si="85"/>
        <v>3400235.7075999998</v>
      </c>
      <c r="BC50" s="301">
        <f t="shared" si="85"/>
        <v>23981713.3389</v>
      </c>
      <c r="BD50" s="302">
        <f t="shared" si="85"/>
        <v>36445204.197399996</v>
      </c>
    </row>
    <row r="51" spans="1:59" s="22" customFormat="1" ht="12">
      <c r="A51" s="310"/>
      <c r="B51" s="335" t="s">
        <v>124</v>
      </c>
      <c r="C51" s="394">
        <f t="shared" ref="C51:P51" si="86">C10+C18+C26</f>
        <v>1560.4618500000079</v>
      </c>
      <c r="D51" s="394">
        <f t="shared" si="86"/>
        <v>1440.982860000008</v>
      </c>
      <c r="E51" s="394">
        <f t="shared" si="86"/>
        <v>1584.308232500005</v>
      </c>
      <c r="F51" s="394">
        <f t="shared" si="86"/>
        <v>1418.6601000000041</v>
      </c>
      <c r="G51" s="394">
        <f t="shared" si="86"/>
        <v>1428.8563750000051</v>
      </c>
      <c r="H51" s="394">
        <f t="shared" si="86"/>
        <v>1368.781025000003</v>
      </c>
      <c r="I51" s="394">
        <f t="shared" si="86"/>
        <v>1399.3422925000029</v>
      </c>
      <c r="J51" s="394">
        <f t="shared" si="86"/>
        <v>1205.8059700000031</v>
      </c>
      <c r="K51" s="394">
        <f t="shared" si="86"/>
        <v>1167.5286025000021</v>
      </c>
      <c r="L51" s="394">
        <f t="shared" si="86"/>
        <v>953.46194250000099</v>
      </c>
      <c r="M51" s="394">
        <f t="shared" si="86"/>
        <v>1232.0958250000031</v>
      </c>
      <c r="N51" s="394">
        <f t="shared" si="86"/>
        <v>1002.7347525000019</v>
      </c>
      <c r="O51" s="301">
        <f t="shared" si="86"/>
        <v>11407.198705000039</v>
      </c>
      <c r="P51" s="302">
        <f t="shared" si="86"/>
        <v>15763.019827500048</v>
      </c>
      <c r="Q51" s="312"/>
      <c r="W51" s="316"/>
      <c r="X51" s="310"/>
      <c r="Y51" s="335" t="s">
        <v>124</v>
      </c>
      <c r="Z51" s="394">
        <f t="shared" ref="Z51:AM51" si="87">Z10+Z18+Z26</f>
        <v>1948116.2834999999</v>
      </c>
      <c r="AA51" s="394">
        <f t="shared" si="87"/>
        <v>1806672.7978999999</v>
      </c>
      <c r="AB51" s="394">
        <f t="shared" si="87"/>
        <v>1977103.797</v>
      </c>
      <c r="AC51" s="394">
        <f t="shared" si="87"/>
        <v>1769120.8737999997</v>
      </c>
      <c r="AD51" s="394">
        <f t="shared" si="87"/>
        <v>1779919.2663</v>
      </c>
      <c r="AE51" s="394">
        <f t="shared" si="87"/>
        <v>1730412.6037999999</v>
      </c>
      <c r="AF51" s="394">
        <f t="shared" si="87"/>
        <v>1780584.6502999999</v>
      </c>
      <c r="AG51" s="394">
        <f t="shared" si="87"/>
        <v>1538540.1812</v>
      </c>
      <c r="AH51" s="394">
        <f t="shared" si="87"/>
        <v>1525011.1458000001</v>
      </c>
      <c r="AI51" s="394">
        <f t="shared" si="87"/>
        <v>1224070.8152999999</v>
      </c>
      <c r="AJ51" s="394">
        <f t="shared" si="87"/>
        <v>1587245.6298999998</v>
      </c>
      <c r="AK51" s="394">
        <f t="shared" si="87"/>
        <v>1268516.3711999999</v>
      </c>
      <c r="AL51" s="301">
        <f t="shared" si="87"/>
        <v>14330470.4538</v>
      </c>
      <c r="AM51" s="302">
        <f t="shared" si="87"/>
        <v>19935314.416000001</v>
      </c>
      <c r="AN51" s="316"/>
      <c r="AO51" s="310"/>
      <c r="AP51" s="335" t="s">
        <v>124</v>
      </c>
      <c r="AQ51" s="481">
        <f t="shared" ref="AQ51:BD51" si="88">AQ10+AQ18+AQ26</f>
        <v>2935071.4835000001</v>
      </c>
      <c r="AR51" s="481">
        <f t="shared" si="88"/>
        <v>2716894.3378999997</v>
      </c>
      <c r="AS51" s="481">
        <f t="shared" si="88"/>
        <v>2994583.6570000001</v>
      </c>
      <c r="AT51" s="481">
        <f t="shared" si="88"/>
        <v>2681136.1137999999</v>
      </c>
      <c r="AU51" s="481">
        <f t="shared" si="88"/>
        <v>2696410.5063</v>
      </c>
      <c r="AV51" s="481">
        <f t="shared" si="88"/>
        <v>2602445.7838000003</v>
      </c>
      <c r="AW51" s="481">
        <f t="shared" si="88"/>
        <v>2648574.9402999999</v>
      </c>
      <c r="AX51" s="481">
        <f t="shared" si="88"/>
        <v>2277440.2412</v>
      </c>
      <c r="AY51" s="481">
        <f t="shared" si="88"/>
        <v>2240864.1258</v>
      </c>
      <c r="AZ51" s="481">
        <f t="shared" si="88"/>
        <v>1815756.4452999998</v>
      </c>
      <c r="BA51" s="481">
        <f t="shared" si="88"/>
        <v>2348685.5899</v>
      </c>
      <c r="BB51" s="481">
        <f t="shared" si="88"/>
        <v>1892983.6812</v>
      </c>
      <c r="BC51" s="301">
        <f t="shared" si="88"/>
        <v>21552557.0638</v>
      </c>
      <c r="BD51" s="302">
        <f t="shared" si="88"/>
        <v>29850846.905999996</v>
      </c>
    </row>
    <row r="52" spans="1:59" s="22" customFormat="1" ht="12">
      <c r="A52" s="475"/>
      <c r="B52" s="335" t="s">
        <v>139</v>
      </c>
      <c r="C52" s="464">
        <f t="shared" ref="C52:P53" si="89">C11+C19+C27</f>
        <v>1012.9861425000009</v>
      </c>
      <c r="D52" s="464">
        <f t="shared" si="89"/>
        <v>1227.5212800000029</v>
      </c>
      <c r="E52" s="394">
        <f t="shared" si="89"/>
        <v>847.28289500000096</v>
      </c>
      <c r="F52" s="394">
        <f t="shared" si="89"/>
        <v>936.12827500000196</v>
      </c>
      <c r="G52" s="394">
        <f t="shared" si="89"/>
        <v>995.92805000000192</v>
      </c>
      <c r="H52" s="394">
        <f t="shared" si="89"/>
        <v>886.24920000000202</v>
      </c>
      <c r="I52" s="394">
        <f t="shared" si="89"/>
        <v>1000.1167900000009</v>
      </c>
      <c r="J52" s="394">
        <f t="shared" si="89"/>
        <v>860.34515000000204</v>
      </c>
      <c r="K52" s="394">
        <f t="shared" si="89"/>
        <v>815.67444250000005</v>
      </c>
      <c r="L52" s="394">
        <f t="shared" si="89"/>
        <v>913.17287750000207</v>
      </c>
      <c r="M52" s="464">
        <f t="shared" si="89"/>
        <v>920.1449250000021</v>
      </c>
      <c r="N52" s="394">
        <f t="shared" si="89"/>
        <v>871.91930000000093</v>
      </c>
      <c r="O52" s="301">
        <f t="shared" si="89"/>
        <v>7766.5577825000146</v>
      </c>
      <c r="P52" s="302">
        <f t="shared" si="89"/>
        <v>11287.469327500019</v>
      </c>
      <c r="Q52" s="312"/>
      <c r="W52" s="316"/>
      <c r="X52" s="475"/>
      <c r="Y52" s="335" t="s">
        <v>139</v>
      </c>
      <c r="Z52" s="464">
        <f t="shared" ref="Z52:AM53" si="90">Z11+Z19+Z27</f>
        <v>1290762.1189999999</v>
      </c>
      <c r="AA52" s="464">
        <f t="shared" si="90"/>
        <v>1591629.1521999999</v>
      </c>
      <c r="AB52" s="394">
        <f t="shared" si="90"/>
        <v>1111004.7664999999</v>
      </c>
      <c r="AC52" s="394">
        <f t="shared" si="90"/>
        <v>1220673.1258</v>
      </c>
      <c r="AD52" s="394">
        <f t="shared" si="90"/>
        <v>1289827.6640000001</v>
      </c>
      <c r="AE52" s="394">
        <f t="shared" si="90"/>
        <v>1142940.0027000001</v>
      </c>
      <c r="AF52" s="394">
        <f t="shared" si="90"/>
        <v>1280586.6439</v>
      </c>
      <c r="AG52" s="394">
        <f t="shared" si="90"/>
        <v>1120537.4990999999</v>
      </c>
      <c r="AH52" s="394">
        <f t="shared" si="90"/>
        <v>1065435.1133999999</v>
      </c>
      <c r="AI52" s="394">
        <f t="shared" si="90"/>
        <v>1199045.4268999998</v>
      </c>
      <c r="AJ52" s="464">
        <f t="shared" si="90"/>
        <v>1206055.5575999999</v>
      </c>
      <c r="AK52" s="394">
        <f t="shared" si="90"/>
        <v>1135574.4468</v>
      </c>
      <c r="AL52" s="301">
        <f t="shared" si="90"/>
        <v>10047960.973199999</v>
      </c>
      <c r="AM52" s="302">
        <f t="shared" si="90"/>
        <v>14654071.517899999</v>
      </c>
      <c r="AN52" s="316"/>
      <c r="AO52" s="475"/>
      <c r="AP52" s="335" t="s">
        <v>139</v>
      </c>
      <c r="AQ52" s="482">
        <f t="shared" ref="AQ52:BD53" si="91">AQ11+AQ19+AQ27</f>
        <v>1909277.909</v>
      </c>
      <c r="AR52" s="482">
        <f t="shared" si="91"/>
        <v>2318591.3622000003</v>
      </c>
      <c r="AS52" s="481">
        <f t="shared" si="91"/>
        <v>1619154.6265</v>
      </c>
      <c r="AT52" s="481">
        <f t="shared" si="91"/>
        <v>1774015.4758000001</v>
      </c>
      <c r="AU52" s="481">
        <f t="shared" si="91"/>
        <v>1880015.9540000001</v>
      </c>
      <c r="AV52" s="481">
        <f t="shared" si="91"/>
        <v>1660906.0326999999</v>
      </c>
      <c r="AW52" s="481">
        <f t="shared" si="91"/>
        <v>1867053.5038999999</v>
      </c>
      <c r="AX52" s="481">
        <f t="shared" si="91"/>
        <v>1635229.1091</v>
      </c>
      <c r="AY52" s="481">
        <f t="shared" si="91"/>
        <v>1548076.8533999999</v>
      </c>
      <c r="AZ52" s="481">
        <f t="shared" si="91"/>
        <v>1739913.1269</v>
      </c>
      <c r="BA52" s="482">
        <f t="shared" si="91"/>
        <v>1763700.4475999998</v>
      </c>
      <c r="BB52" s="481">
        <f t="shared" si="91"/>
        <v>1640082.5556999999</v>
      </c>
      <c r="BC52" s="301">
        <f t="shared" si="91"/>
        <v>14664243.973199999</v>
      </c>
      <c r="BD52" s="302">
        <f t="shared" si="91"/>
        <v>21356016.956799999</v>
      </c>
      <c r="BF52" s="340">
        <f>SUM(F52:H52)</f>
        <v>2818.3055250000061</v>
      </c>
      <c r="BG52" s="340">
        <f>SUM(AT52:AV52)</f>
        <v>5314937.4625000004</v>
      </c>
    </row>
    <row r="53" spans="1:59" s="22" customFormat="1" ht="12">
      <c r="A53" s="310"/>
      <c r="B53" s="335" t="s">
        <v>193</v>
      </c>
      <c r="C53" s="464">
        <f t="shared" si="89"/>
        <v>806.88360000000205</v>
      </c>
      <c r="D53" s="529">
        <f t="shared" si="89"/>
        <v>702.16510000000198</v>
      </c>
      <c r="E53" s="394">
        <f t="shared" si="89"/>
        <v>915.46015000000102</v>
      </c>
      <c r="F53" s="529">
        <f t="shared" si="89"/>
        <v>893.68972500000098</v>
      </c>
      <c r="G53" s="394">
        <f t="shared" si="89"/>
        <v>855.38480000000106</v>
      </c>
      <c r="H53" s="394">
        <f t="shared" si="89"/>
        <v>863.92762500000003</v>
      </c>
      <c r="I53" s="394">
        <f t="shared" si="89"/>
        <v>878.2024100000001</v>
      </c>
      <c r="J53" s="394">
        <f t="shared" si="89"/>
        <v>765.27177500000005</v>
      </c>
      <c r="K53" s="336">
        <f t="shared" si="89"/>
        <v>971</v>
      </c>
      <c r="L53" s="336">
        <f t="shared" si="89"/>
        <v>1092.2999999999997</v>
      </c>
      <c r="M53" s="336">
        <f t="shared" si="89"/>
        <v>1146.2000000000003</v>
      </c>
      <c r="N53" s="336">
        <f t="shared" si="89"/>
        <v>1189.3</v>
      </c>
      <c r="O53" s="301">
        <f t="shared" si="89"/>
        <v>6680.9851850000068</v>
      </c>
      <c r="P53" s="302">
        <f t="shared" si="89"/>
        <v>11079.785185000006</v>
      </c>
      <c r="Q53" s="312"/>
      <c r="W53" s="316"/>
      <c r="X53" s="310"/>
      <c r="Y53" s="335" t="s">
        <v>193</v>
      </c>
      <c r="Z53" s="464">
        <f t="shared" si="90"/>
        <v>1008806.7056</v>
      </c>
      <c r="AA53" s="529">
        <f t="shared" si="90"/>
        <v>824893.7093000001</v>
      </c>
      <c r="AB53" s="394">
        <f t="shared" si="90"/>
        <v>1020085.7971000001</v>
      </c>
      <c r="AC53" s="529">
        <f t="shared" si="90"/>
        <v>973225.12670000002</v>
      </c>
      <c r="AD53" s="394">
        <f t="shared" si="90"/>
        <v>923844.43940000003</v>
      </c>
      <c r="AE53" s="394">
        <f t="shared" si="90"/>
        <v>932945.76540000003</v>
      </c>
      <c r="AF53" s="394">
        <f t="shared" si="90"/>
        <v>949387.39850000001</v>
      </c>
      <c r="AG53" s="394">
        <f t="shared" si="90"/>
        <v>810920.16220000002</v>
      </c>
      <c r="AH53" s="336">
        <f t="shared" si="90"/>
        <v>885140.53896594013</v>
      </c>
      <c r="AI53" s="336">
        <f t="shared" si="90"/>
        <v>942898.28746552998</v>
      </c>
      <c r="AJ53" s="336">
        <f t="shared" si="90"/>
        <v>957902.34424194461</v>
      </c>
      <c r="AK53" s="336">
        <f t="shared" si="90"/>
        <v>970713.87748976774</v>
      </c>
      <c r="AL53" s="301">
        <f t="shared" si="90"/>
        <v>7444109.1041999999</v>
      </c>
      <c r="AM53" s="302">
        <f t="shared" si="90"/>
        <v>11200764.152363181</v>
      </c>
      <c r="AN53" s="316"/>
      <c r="AO53" s="310"/>
      <c r="AP53" s="335" t="s">
        <v>193</v>
      </c>
      <c r="AQ53" s="482">
        <f t="shared" si="91"/>
        <v>1537653.9155999999</v>
      </c>
      <c r="AR53" s="528">
        <f t="shared" si="91"/>
        <v>1338501.1893</v>
      </c>
      <c r="AS53" s="481">
        <f t="shared" si="91"/>
        <v>1731466.9570999998</v>
      </c>
      <c r="AT53" s="528">
        <f t="shared" si="91"/>
        <v>1694139.9867</v>
      </c>
      <c r="AU53" s="481">
        <f t="shared" si="91"/>
        <v>1619063.0794000002</v>
      </c>
      <c r="AV53" s="481">
        <f t="shared" si="91"/>
        <v>1640446.4054</v>
      </c>
      <c r="AW53" s="481">
        <f t="shared" si="91"/>
        <v>1675503.9084999999</v>
      </c>
      <c r="AX53" s="481">
        <f t="shared" si="91"/>
        <v>1437684.0422</v>
      </c>
      <c r="AY53" s="505">
        <f t="shared" si="91"/>
        <v>1719653.504015204</v>
      </c>
      <c r="AZ53" s="505">
        <f t="shared" si="91"/>
        <v>1899506.6922048826</v>
      </c>
      <c r="BA53" s="505">
        <f t="shared" si="91"/>
        <v>1970349.519123879</v>
      </c>
      <c r="BB53" s="505">
        <f t="shared" si="91"/>
        <v>2027397.5296415153</v>
      </c>
      <c r="BC53" s="301">
        <f t="shared" si="91"/>
        <v>12674459.484200001</v>
      </c>
      <c r="BD53" s="302">
        <f t="shared" si="91"/>
        <v>20291366.729185481</v>
      </c>
      <c r="BF53" s="340">
        <f>SUM(F53:H53)</f>
        <v>2613.0021500000021</v>
      </c>
      <c r="BG53" s="340">
        <f>SUM(AT53:AV53)</f>
        <v>4953649.4715</v>
      </c>
    </row>
    <row r="54" spans="1:59" s="22" customFormat="1" ht="12">
      <c r="A54" s="310"/>
      <c r="B54" s="335" t="s">
        <v>194</v>
      </c>
      <c r="C54" s="394">
        <f t="shared" ref="C54:P54" si="92">C13+C21+C29</f>
        <v>889.99999999999989</v>
      </c>
      <c r="D54" s="394">
        <f t="shared" si="92"/>
        <v>935</v>
      </c>
      <c r="E54" s="394">
        <f t="shared" si="92"/>
        <v>905</v>
      </c>
      <c r="F54" s="394">
        <f t="shared" si="92"/>
        <v>914.99999999999989</v>
      </c>
      <c r="G54" s="394">
        <f t="shared" si="92"/>
        <v>925.00000000000011</v>
      </c>
      <c r="H54" s="394">
        <f t="shared" si="92"/>
        <v>950.00000000000091</v>
      </c>
      <c r="I54" s="394">
        <f t="shared" si="92"/>
        <v>960</v>
      </c>
      <c r="J54" s="394">
        <f t="shared" si="92"/>
        <v>879.99999999999977</v>
      </c>
      <c r="K54" s="394">
        <f t="shared" si="92"/>
        <v>1185</v>
      </c>
      <c r="L54" s="394">
        <f t="shared" si="92"/>
        <v>1225.0000000000002</v>
      </c>
      <c r="M54" s="394">
        <f t="shared" si="92"/>
        <v>1240</v>
      </c>
      <c r="N54" s="394">
        <f t="shared" si="92"/>
        <v>1270</v>
      </c>
      <c r="O54" s="301">
        <f t="shared" si="92"/>
        <v>7360.0000000000009</v>
      </c>
      <c r="P54" s="302">
        <f t="shared" si="92"/>
        <v>12280</v>
      </c>
      <c r="Q54" s="312"/>
      <c r="W54" s="316"/>
      <c r="X54" s="310"/>
      <c r="Y54" s="335" t="s">
        <v>194</v>
      </c>
      <c r="Z54" s="394">
        <f t="shared" ref="Z54:AM54" si="93">Z13+Z21+Z29</f>
        <v>931107.06871523487</v>
      </c>
      <c r="AA54" s="394">
        <f t="shared" si="93"/>
        <v>980374.62525475689</v>
      </c>
      <c r="AB54" s="394">
        <f t="shared" si="93"/>
        <v>954870.40548104513</v>
      </c>
      <c r="AC54" s="394">
        <f t="shared" si="93"/>
        <v>963958.88961926231</v>
      </c>
      <c r="AD54" s="394">
        <f t="shared" si="93"/>
        <v>968760.85977762216</v>
      </c>
      <c r="AE54" s="394">
        <f t="shared" si="93"/>
        <v>993029.68251955707</v>
      </c>
      <c r="AF54" s="394">
        <f t="shared" si="93"/>
        <v>998799.74332558748</v>
      </c>
      <c r="AG54" s="394">
        <f t="shared" si="93"/>
        <v>922221.28445957485</v>
      </c>
      <c r="AH54" s="394">
        <f t="shared" si="93"/>
        <v>894866.53071000846</v>
      </c>
      <c r="AI54" s="394">
        <f t="shared" si="93"/>
        <v>926284.8430390252</v>
      </c>
      <c r="AJ54" s="394">
        <f t="shared" si="93"/>
        <v>946474.01970594656</v>
      </c>
      <c r="AK54" s="394">
        <f t="shared" si="93"/>
        <v>958114.21912546305</v>
      </c>
      <c r="AL54" s="301">
        <f t="shared" si="93"/>
        <v>7713122.5591526404</v>
      </c>
      <c r="AM54" s="302">
        <f t="shared" si="93"/>
        <v>11438862.171733083</v>
      </c>
      <c r="AN54" s="316"/>
      <c r="AO54" s="310"/>
      <c r="AP54" s="335" t="s">
        <v>194</v>
      </c>
      <c r="AQ54" s="481">
        <f t="shared" ref="AQ54:BD54" si="94">AQ13+AQ21+AQ29</f>
        <v>1688250.0471130123</v>
      </c>
      <c r="AR54" s="481">
        <f t="shared" si="94"/>
        <v>1777557.4893610519</v>
      </c>
      <c r="AS54" s="481">
        <f t="shared" si="94"/>
        <v>1738258.6305302894</v>
      </c>
      <c r="AT54" s="481">
        <f t="shared" si="94"/>
        <v>1743954.1908418182</v>
      </c>
      <c r="AU54" s="481">
        <f t="shared" si="94"/>
        <v>1758272.895453898</v>
      </c>
      <c r="AV54" s="481">
        <f t="shared" si="94"/>
        <v>1754192.6372746681</v>
      </c>
      <c r="AW54" s="481">
        <f t="shared" si="94"/>
        <v>1768217.3349052975</v>
      </c>
      <c r="AX54" s="481">
        <f t="shared" si="94"/>
        <v>1634958.6428351244</v>
      </c>
      <c r="AY54" s="481">
        <f t="shared" si="94"/>
        <v>2005081.0872369548</v>
      </c>
      <c r="AZ54" s="481">
        <f t="shared" si="94"/>
        <v>2081933.1679038904</v>
      </c>
      <c r="BA54" s="481">
        <f t="shared" si="94"/>
        <v>2124388.6827671709</v>
      </c>
      <c r="BB54" s="481">
        <f t="shared" si="94"/>
        <v>2154179.0334111773</v>
      </c>
      <c r="BC54" s="301">
        <f t="shared" si="94"/>
        <v>13863661.868315157</v>
      </c>
      <c r="BD54" s="302">
        <f t="shared" si="94"/>
        <v>22229243.839634351</v>
      </c>
      <c r="BF54" s="340">
        <f>SUM(F54:H54)</f>
        <v>2790.0000000000009</v>
      </c>
      <c r="BG54" s="340">
        <f>SUM(AT54:AV54)</f>
        <v>5256419.7235703841</v>
      </c>
    </row>
    <row r="55" spans="1:59" s="22" customFormat="1" thickBot="1">
      <c r="A55" s="337"/>
      <c r="B55" s="338" t="s">
        <v>18</v>
      </c>
      <c r="C55" s="406">
        <f t="shared" ref="C55:P55" si="95">C14+C22+C30</f>
        <v>-83.116399999997896</v>
      </c>
      <c r="D55" s="406">
        <f t="shared" si="95"/>
        <v>-232.83489999999802</v>
      </c>
      <c r="E55" s="406">
        <f t="shared" si="95"/>
        <v>10.460150000001022</v>
      </c>
      <c r="F55" s="406">
        <f t="shared" si="95"/>
        <v>-21.31027499999891</v>
      </c>
      <c r="G55" s="406">
        <f t="shared" si="95"/>
        <v>-69.615199999999106</v>
      </c>
      <c r="H55" s="406">
        <f t="shared" si="95"/>
        <v>-86.072375000000989</v>
      </c>
      <c r="I55" s="406">
        <f t="shared" si="95"/>
        <v>-81.797589999999985</v>
      </c>
      <c r="J55" s="406">
        <f t="shared" si="95"/>
        <v>-114.72822499999981</v>
      </c>
      <c r="K55" s="406">
        <f t="shared" si="95"/>
        <v>-213.99999999999994</v>
      </c>
      <c r="L55" s="406">
        <f t="shared" si="95"/>
        <v>-132.70000000000044</v>
      </c>
      <c r="M55" s="406">
        <f t="shared" si="95"/>
        <v>-93.799999999999699</v>
      </c>
      <c r="N55" s="406">
        <f t="shared" si="95"/>
        <v>-80.700000000000273</v>
      </c>
      <c r="O55" s="306">
        <f t="shared" si="95"/>
        <v>-679.01481499999363</v>
      </c>
      <c r="P55" s="307">
        <f t="shared" si="95"/>
        <v>-1200.2148149999939</v>
      </c>
      <c r="Q55" s="312"/>
      <c r="W55" s="316"/>
      <c r="X55" s="337"/>
      <c r="Y55" s="339" t="s">
        <v>18</v>
      </c>
      <c r="Z55" s="432">
        <f t="shared" ref="Z55:AM55" si="96">Z14+Z22+Z30</f>
        <v>77699.636884765117</v>
      </c>
      <c r="AA55" s="406">
        <f t="shared" si="96"/>
        <v>-155480.91595475675</v>
      </c>
      <c r="AB55" s="406">
        <f t="shared" si="96"/>
        <v>65215.391618954833</v>
      </c>
      <c r="AC55" s="406">
        <f t="shared" si="96"/>
        <v>9266.2370807376865</v>
      </c>
      <c r="AD55" s="406">
        <f t="shared" si="96"/>
        <v>-44916.420377622271</v>
      </c>
      <c r="AE55" s="406">
        <f t="shared" si="96"/>
        <v>-60083.917119557096</v>
      </c>
      <c r="AF55" s="406">
        <f t="shared" si="96"/>
        <v>-49412.344825587497</v>
      </c>
      <c r="AG55" s="406">
        <f t="shared" si="96"/>
        <v>-111301.12225957488</v>
      </c>
      <c r="AH55" s="406">
        <f t="shared" si="96"/>
        <v>-9725.9917440684221</v>
      </c>
      <c r="AI55" s="406">
        <f t="shared" si="96"/>
        <v>16613.444426504837</v>
      </c>
      <c r="AJ55" s="406">
        <f t="shared" si="96"/>
        <v>11428.32453599805</v>
      </c>
      <c r="AK55" s="406">
        <f t="shared" si="96"/>
        <v>12599.658364304662</v>
      </c>
      <c r="AL55" s="306">
        <f t="shared" si="96"/>
        <v>-269013.45495264087</v>
      </c>
      <c r="AM55" s="307">
        <f t="shared" si="96"/>
        <v>-238098.01936990174</v>
      </c>
      <c r="AN55" s="316"/>
      <c r="AO55" s="337"/>
      <c r="AP55" s="339" t="s">
        <v>18</v>
      </c>
      <c r="AQ55" s="484">
        <f t="shared" ref="AQ55:BD55" si="97">AQ14+AQ22+AQ30</f>
        <v>-150596.13151301246</v>
      </c>
      <c r="AR55" s="483">
        <f t="shared" si="97"/>
        <v>-439056.30006105185</v>
      </c>
      <c r="AS55" s="483">
        <f t="shared" si="97"/>
        <v>-6791.6734302893747</v>
      </c>
      <c r="AT55" s="483">
        <f t="shared" si="97"/>
        <v>-49814.204141818162</v>
      </c>
      <c r="AU55" s="483">
        <f t="shared" si="97"/>
        <v>-139209.81605389796</v>
      </c>
      <c r="AV55" s="483">
        <f t="shared" si="97"/>
        <v>-113746.23187466816</v>
      </c>
      <c r="AW55" s="483">
        <f t="shared" si="97"/>
        <v>-92713.426405297534</v>
      </c>
      <c r="AX55" s="483">
        <f t="shared" si="97"/>
        <v>-197274.60063512437</v>
      </c>
      <c r="AY55" s="483">
        <f t="shared" si="97"/>
        <v>-285427.58322175086</v>
      </c>
      <c r="AZ55" s="483">
        <f t="shared" si="97"/>
        <v>-182426.47569900751</v>
      </c>
      <c r="BA55" s="483">
        <f t="shared" si="97"/>
        <v>-154039.16364329186</v>
      </c>
      <c r="BB55" s="483">
        <f t="shared" si="97"/>
        <v>-126781.503769662</v>
      </c>
      <c r="BC55" s="306">
        <f t="shared" si="97"/>
        <v>-1189202.38411516</v>
      </c>
      <c r="BD55" s="307">
        <f t="shared" si="97"/>
        <v>-1937877.1104488722</v>
      </c>
    </row>
    <row r="56" spans="1:59" s="22" customFormat="1" ht="12">
      <c r="C56" s="340"/>
      <c r="Q56" s="341"/>
    </row>
    <row r="57" spans="1:59" s="53" customFormat="1" ht="11.25">
      <c r="Q57" s="381"/>
      <c r="Y57" s="382" t="s">
        <v>155</v>
      </c>
      <c r="Z57" s="383">
        <f>Z44/C44</f>
        <v>1250.3159550677572</v>
      </c>
      <c r="AA57" s="383">
        <f t="shared" ref="AA57:AM57" si="98">AA44/D44</f>
        <v>1172.6004837916892</v>
      </c>
      <c r="AB57" s="383">
        <f t="shared" si="98"/>
        <v>1115.2290335675327</v>
      </c>
      <c r="AC57" s="383">
        <f t="shared" si="98"/>
        <v>1087.2589312822483</v>
      </c>
      <c r="AD57" s="383">
        <f t="shared" si="98"/>
        <v>1080.7403236744487</v>
      </c>
      <c r="AE57" s="383">
        <f t="shared" si="98"/>
        <v>1080.8515736611607</v>
      </c>
      <c r="AF57" s="383">
        <f t="shared" si="98"/>
        <v>1081.8008779984671</v>
      </c>
      <c r="AG57" s="383">
        <f t="shared" si="98"/>
        <v>1060.2156785997718</v>
      </c>
      <c r="AH57" s="383">
        <f t="shared" si="98"/>
        <v>914.82306183158232</v>
      </c>
      <c r="AI57" s="383">
        <f t="shared" si="98"/>
        <v>867.92977386094594</v>
      </c>
      <c r="AJ57" s="383">
        <f t="shared" si="98"/>
        <v>840.68113894867463</v>
      </c>
      <c r="AK57" s="383">
        <f>AK44/N44</f>
        <v>821.31305506472154</v>
      </c>
      <c r="AL57" s="383">
        <f t="shared" si="98"/>
        <v>1114.2740417713126</v>
      </c>
      <c r="AM57" s="383">
        <f t="shared" si="98"/>
        <v>1013.1380010456089</v>
      </c>
      <c r="AP57" s="382" t="s">
        <v>154</v>
      </c>
      <c r="AQ57" s="383">
        <f>AQ44/C44</f>
        <v>1906.1649960171958</v>
      </c>
      <c r="AR57" s="383">
        <f t="shared" ref="AR57:BB57" si="99">AR44/D44</f>
        <v>1905.6265581734747</v>
      </c>
      <c r="AS57" s="383">
        <f t="shared" si="99"/>
        <v>1892.4414022782735</v>
      </c>
      <c r="AT57" s="383">
        <f t="shared" si="99"/>
        <v>1893.7988643160584</v>
      </c>
      <c r="AU57" s="383">
        <f t="shared" si="99"/>
        <v>1893.5767524586258</v>
      </c>
      <c r="AV57" s="383">
        <f t="shared" si="99"/>
        <v>1899.8010763975842</v>
      </c>
      <c r="AW57" s="383">
        <f>AW44/I44</f>
        <v>1908.7367566559017</v>
      </c>
      <c r="AX57" s="383">
        <f t="shared" si="99"/>
        <v>1879.4174754464093</v>
      </c>
      <c r="AY57" s="383">
        <f t="shared" si="99"/>
        <v>1773.8879351066978</v>
      </c>
      <c r="AZ57" s="383">
        <f t="shared" si="99"/>
        <v>1742.9710439673497</v>
      </c>
      <c r="BA57" s="383">
        <f t="shared" si="99"/>
        <v>1723.1602805040975</v>
      </c>
      <c r="BB57" s="383">
        <f t="shared" si="99"/>
        <v>1708.9204743583191</v>
      </c>
      <c r="BC57" s="383">
        <f>BC44/O44</f>
        <v>1897.4542297553967</v>
      </c>
      <c r="BD57" s="383">
        <f>BD44/P44</f>
        <v>1833.3674252227559</v>
      </c>
    </row>
    <row r="58" spans="1:59" ht="13.5" thickBot="1"/>
    <row r="59" spans="1:59" ht="13.5" thickBot="1">
      <c r="B59" s="95" t="s">
        <v>188</v>
      </c>
      <c r="C59" s="295" t="s">
        <v>1</v>
      </c>
      <c r="D59" s="296" t="s">
        <v>2</v>
      </c>
      <c r="E59" s="296" t="s">
        <v>3</v>
      </c>
      <c r="F59" s="296" t="s">
        <v>4</v>
      </c>
      <c r="G59" s="296" t="s">
        <v>5</v>
      </c>
      <c r="H59" s="296" t="s">
        <v>6</v>
      </c>
      <c r="I59" s="296" t="s">
        <v>7</v>
      </c>
      <c r="J59" s="296" t="s">
        <v>8</v>
      </c>
      <c r="K59" s="296" t="s">
        <v>9</v>
      </c>
      <c r="L59" s="296" t="s">
        <v>10</v>
      </c>
      <c r="M59" s="296" t="s">
        <v>11</v>
      </c>
      <c r="N59" s="296" t="s">
        <v>12</v>
      </c>
      <c r="AP59" s="437"/>
      <c r="AQ59" s="5"/>
      <c r="AR59" s="5"/>
      <c r="AS59" s="5"/>
      <c r="AT59" s="5"/>
      <c r="AU59" s="5"/>
      <c r="AV59" s="5"/>
      <c r="AW59" s="5"/>
      <c r="AX59" s="5"/>
    </row>
    <row r="60" spans="1:59">
      <c r="B60" s="413" t="s">
        <v>70</v>
      </c>
      <c r="C60" s="317">
        <f t="shared" ref="C60:H60" si="100">C12</f>
        <v>315.257800000001</v>
      </c>
      <c r="D60" s="317">
        <f t="shared" si="100"/>
        <v>242.50600000000099</v>
      </c>
      <c r="E60" s="317">
        <f t="shared" si="100"/>
        <v>335.65035</v>
      </c>
      <c r="F60" s="317">
        <f t="shared" si="100"/>
        <v>307.54169999999999</v>
      </c>
      <c r="G60" s="317">
        <f t="shared" si="100"/>
        <v>320.76929999999999</v>
      </c>
      <c r="H60" s="317">
        <f t="shared" si="100"/>
        <v>315.25779999999997</v>
      </c>
      <c r="I60" s="317">
        <f t="shared" ref="I60:J60" si="101">I12</f>
        <v>326.6390475</v>
      </c>
      <c r="J60" s="317">
        <f t="shared" si="101"/>
        <v>270.06349999999998</v>
      </c>
      <c r="K60" s="317"/>
      <c r="L60" s="317"/>
      <c r="M60" s="317"/>
      <c r="N60" s="317"/>
      <c r="AG60" s="374"/>
      <c r="AH60" s="374"/>
      <c r="AI60" s="374"/>
      <c r="AJ60" s="374"/>
      <c r="AK60" s="374"/>
      <c r="AQ60" s="5"/>
      <c r="AR60" s="5"/>
      <c r="AS60" s="5"/>
      <c r="AT60" s="5"/>
      <c r="AU60" s="5"/>
      <c r="AV60" s="5"/>
      <c r="AW60" s="5"/>
      <c r="AX60" s="5"/>
    </row>
    <row r="61" spans="1:59">
      <c r="B61" s="413" t="s">
        <v>69</v>
      </c>
      <c r="C61" s="317">
        <f t="shared" ref="C61:H61" si="102">C20</f>
        <v>338.406100000001</v>
      </c>
      <c r="D61" s="317">
        <f t="shared" si="102"/>
        <v>297.621000000001</v>
      </c>
      <c r="E61" s="317">
        <f t="shared" si="102"/>
        <v>416.66940000000102</v>
      </c>
      <c r="F61" s="317">
        <f t="shared" si="102"/>
        <v>377.81332500000099</v>
      </c>
      <c r="G61" s="317">
        <f t="shared" si="102"/>
        <v>343.91760000000102</v>
      </c>
      <c r="H61" s="317">
        <f t="shared" si="102"/>
        <v>321.8716</v>
      </c>
      <c r="I61" s="317">
        <f t="shared" ref="I61:J61" si="103">I20</f>
        <v>401.65056249999998</v>
      </c>
      <c r="J61" s="317">
        <f t="shared" si="103"/>
        <v>339.783975</v>
      </c>
      <c r="K61" s="317"/>
      <c r="L61" s="317"/>
      <c r="M61" s="317"/>
      <c r="N61" s="317"/>
      <c r="AO61" s="413"/>
      <c r="AP61" s="413"/>
      <c r="AQ61" s="308"/>
      <c r="AR61" s="308"/>
      <c r="AS61" s="308"/>
      <c r="AT61" s="308"/>
      <c r="AU61" s="308"/>
      <c r="AV61" s="308"/>
      <c r="AW61" s="308"/>
      <c r="AX61" s="308"/>
    </row>
    <row r="62" spans="1:59">
      <c r="B62" s="413" t="s">
        <v>28</v>
      </c>
      <c r="C62" s="317">
        <f t="shared" ref="C62:H62" si="104">C28</f>
        <v>153.21969999999999</v>
      </c>
      <c r="D62" s="317">
        <f t="shared" si="104"/>
        <v>162.03809999999999</v>
      </c>
      <c r="E62" s="317">
        <f t="shared" si="104"/>
        <v>163.1404</v>
      </c>
      <c r="F62" s="317">
        <f t="shared" si="104"/>
        <v>208.3347</v>
      </c>
      <c r="G62" s="317">
        <f t="shared" si="104"/>
        <v>190.6979</v>
      </c>
      <c r="H62" s="317">
        <f t="shared" si="104"/>
        <v>226.798225</v>
      </c>
      <c r="I62" s="317">
        <f t="shared" ref="I62:J62" si="105">I28</f>
        <v>149.9128</v>
      </c>
      <c r="J62" s="317">
        <f t="shared" si="105"/>
        <v>155.42429999999999</v>
      </c>
      <c r="K62" s="317"/>
      <c r="L62" s="317"/>
      <c r="M62" s="317"/>
      <c r="N62" s="317"/>
      <c r="AG62" s="308"/>
      <c r="AH62" s="308"/>
      <c r="AI62" s="308"/>
      <c r="AJ62" s="308"/>
      <c r="AK62" s="308"/>
      <c r="AO62" s="413"/>
      <c r="AP62" s="413"/>
      <c r="AQ62" s="308"/>
      <c r="AR62" s="308"/>
      <c r="AS62" s="308"/>
      <c r="AT62" s="308"/>
      <c r="AU62" s="308"/>
      <c r="AV62" s="308"/>
      <c r="AW62" s="308"/>
      <c r="AX62" s="308"/>
    </row>
    <row r="63" spans="1:59">
      <c r="B63" s="413" t="s">
        <v>168</v>
      </c>
      <c r="C63" s="479"/>
      <c r="D63" s="479"/>
      <c r="E63" s="479"/>
      <c r="F63" s="479"/>
      <c r="G63" s="479"/>
      <c r="H63" s="479"/>
      <c r="I63" s="479"/>
      <c r="J63" s="479"/>
      <c r="K63" s="479">
        <f t="shared" ref="K63:N63" si="106">K53</f>
        <v>971</v>
      </c>
      <c r="L63" s="479">
        <f t="shared" si="106"/>
        <v>1092.2999999999997</v>
      </c>
      <c r="M63" s="479">
        <f t="shared" si="106"/>
        <v>1146.2000000000003</v>
      </c>
      <c r="N63" s="479">
        <f t="shared" si="106"/>
        <v>1189.3</v>
      </c>
      <c r="AO63" s="413"/>
      <c r="AP63" s="413"/>
      <c r="AQ63" s="308"/>
      <c r="AR63" s="308"/>
      <c r="AS63" s="308"/>
      <c r="AT63" s="308"/>
      <c r="AU63" s="308"/>
      <c r="AV63" s="374"/>
      <c r="AW63" s="308"/>
      <c r="AX63" s="308"/>
    </row>
    <row r="84" spans="2:10">
      <c r="C84" s="569"/>
      <c r="D84" s="569"/>
      <c r="E84" s="569"/>
      <c r="F84" s="569"/>
      <c r="G84" s="569"/>
      <c r="H84" s="569"/>
      <c r="I84" s="569"/>
      <c r="J84" s="569"/>
    </row>
    <row r="86" spans="2:10">
      <c r="B86" s="413"/>
      <c r="C86" s="308"/>
    </row>
    <row r="87" spans="2:10">
      <c r="B87" s="413"/>
    </row>
    <row r="88" spans="2:10">
      <c r="B88" s="413"/>
    </row>
  </sheetData>
  <mergeCells count="25">
    <mergeCell ref="C84:F84"/>
    <mergeCell ref="G84:J84"/>
    <mergeCell ref="A29:A30"/>
    <mergeCell ref="A4:B4"/>
    <mergeCell ref="A6:B6"/>
    <mergeCell ref="A21:A22"/>
    <mergeCell ref="A13:A14"/>
    <mergeCell ref="C4:P5"/>
    <mergeCell ref="A39:A40"/>
    <mergeCell ref="R4:V4"/>
    <mergeCell ref="R5:R6"/>
    <mergeCell ref="S5:S6"/>
    <mergeCell ref="T5:T6"/>
    <mergeCell ref="U5:U6"/>
    <mergeCell ref="V5:V6"/>
    <mergeCell ref="X4:AM5"/>
    <mergeCell ref="AO4:BD5"/>
    <mergeCell ref="AO29:AO30"/>
    <mergeCell ref="AO6:AP6"/>
    <mergeCell ref="AO21:AO22"/>
    <mergeCell ref="AO13:AO14"/>
    <mergeCell ref="X6:Y6"/>
    <mergeCell ref="X21:X22"/>
    <mergeCell ref="X29:X30"/>
    <mergeCell ref="X13:X14"/>
  </mergeCells>
  <phoneticPr fontId="4" type="noConversion"/>
  <conditionalFormatting sqref="A5 A2:B2 A4:C4 Q4:W4 A3:G3 A6:Q6 Q5 W5:W6 G2:XFD2 A1:H1 J1:XFD1 A56:XFD58 A84:C84 G84 K84:XFD84 A85:XFD1048576 A64:XFD83 AY59:XFD60 AQ61:XFD63 B40 AN4:AN10 BE4:XFD10 A7:B10 A41:B42 K47:AF47 AH47 BE30:XFD34 BE12:BE18 BG14:XFD18 O7:W10 AJ47:AW47 BA47:XFD47 M48:Y51 A59:AO59 K3:XFD3 O45:W46 M55:Y55 M53 O53:X53 AL48:AP51 BC48:XFD51 O60:AO60 O61:AN62 AN12:AN18 AN20:AN26 BG22:XFD26 BE20:BE26 AN28:AN34 AN36:AN42 BE36:XFD42 BE44:XFD46 AN44:AN46 A47:I51 BC55:XFD55 AL55:AP55 O37:W39 O29:W31 O21:W23 A12:B18 O12:W15 A20:B26 A28:B34 A36:B39 A44:B46 A53:I55 M54:X54 AL53:AO54 O16:R18 T16:W18 O20:R20 T20:W20 O24:R26 T24:W26 O28:R28 T28:W28 O32:R34 T32:W34 O36:R36 T36:W36 O40:R42 T40:W42 O44:R44 T44:W44 BH12:XFD13 BH20:XFD21 BE28:BE29 BH28:XFD29 BC53:BE54 BH53:XFD54 K60:M62 K63:AN63 A60:J63">
    <cfRule type="cellIs" dxfId="6353" priority="893" operator="lessThan">
      <formula>0</formula>
    </cfRule>
  </conditionalFormatting>
  <conditionalFormatting sqref="AL7:AM10 AO7:AP8 BC7:BD10 Y39 AL39:AM42 AP39 BC39:BD42 X7:Y10 AL15:AM18 AO15:AP15 BC15:BC18 BD15:BD16 X22:Y25 AL23:AM26 AO22:AP24 BC23:BD26 X31:X34 Y31:Y33 AL31:AM34 AO31:AO34 AP31 BD31 BC31:BC34 X14:Y17 BC12:BD13 AL12:AM13 BC20 AL20:AM21 BC28:BD28 AL28:AM28 BC36 AO36:AO38 AL36:AM37 X36:X38 BC44:BD45 AL44:AM45 X12:X13">
    <cfRule type="cellIs" dxfId="6352" priority="738" stopIfTrue="1" operator="lessThan">
      <formula>0</formula>
    </cfRule>
  </conditionalFormatting>
  <conditionalFormatting sqref="X6:AD6 AF6:AI6 AK6:AM6 X18 X26 X30:Y30 X40:Y41 X20:X21 X28:X29">
    <cfRule type="cellIs" dxfId="6351" priority="892" stopIfTrue="1" operator="lessThan">
      <formula>0</formula>
    </cfRule>
  </conditionalFormatting>
  <conditionalFormatting sqref="AE6">
    <cfRule type="cellIs" dxfId="6350" priority="891" stopIfTrue="1" operator="lessThan">
      <formula>0</formula>
    </cfRule>
  </conditionalFormatting>
  <conditionalFormatting sqref="AL22">
    <cfRule type="cellIs" dxfId="6349" priority="890" stopIfTrue="1" operator="lessThan">
      <formula>0</formula>
    </cfRule>
  </conditionalFormatting>
  <conditionalFormatting sqref="AM22">
    <cfRule type="cellIs" dxfId="6348" priority="889" stopIfTrue="1" operator="lessThan">
      <formula>0</formula>
    </cfRule>
  </conditionalFormatting>
  <conditionalFormatting sqref="AL29:AL30">
    <cfRule type="cellIs" dxfId="6347" priority="888" stopIfTrue="1" operator="lessThan">
      <formula>0</formula>
    </cfRule>
  </conditionalFormatting>
  <conditionalFormatting sqref="AM29:AM30">
    <cfRule type="cellIs" dxfId="6346" priority="887" stopIfTrue="1" operator="lessThan">
      <formula>0</formula>
    </cfRule>
  </conditionalFormatting>
  <conditionalFormatting sqref="AM14">
    <cfRule type="cellIs" dxfId="6345" priority="885" stopIfTrue="1" operator="lessThan">
      <formula>0</formula>
    </cfRule>
  </conditionalFormatting>
  <conditionalFormatting sqref="AL14">
    <cfRule type="cellIs" dxfId="6344" priority="884" stopIfTrue="1" operator="lessThan">
      <formula>0</formula>
    </cfRule>
  </conditionalFormatting>
  <conditionalFormatting sqref="AJ6">
    <cfRule type="cellIs" dxfId="6343" priority="886" stopIfTrue="1" operator="lessThan">
      <formula>0</formula>
    </cfRule>
  </conditionalFormatting>
  <conditionalFormatting sqref="Y18">
    <cfRule type="cellIs" dxfId="6342" priority="879" stopIfTrue="1" operator="lessThan">
      <formula>0</formula>
    </cfRule>
  </conditionalFormatting>
  <conditionalFormatting sqref="Y26">
    <cfRule type="cellIs" dxfId="6341" priority="878" stopIfTrue="1" operator="lessThan">
      <formula>0</formula>
    </cfRule>
  </conditionalFormatting>
  <conditionalFormatting sqref="X42 AM46 X46:Y46 X44:X45">
    <cfRule type="cellIs" dxfId="6340" priority="877" stopIfTrue="1" operator="lessThan">
      <formula>0</formula>
    </cfRule>
  </conditionalFormatting>
  <conditionalFormatting sqref="Y42">
    <cfRule type="cellIs" dxfId="6339" priority="876" stopIfTrue="1" operator="lessThan">
      <formula>0</formula>
    </cfRule>
  </conditionalFormatting>
  <conditionalFormatting sqref="AL46">
    <cfRule type="cellIs" dxfId="6338" priority="863" stopIfTrue="1" operator="lessThan">
      <formula>0</formula>
    </cfRule>
  </conditionalFormatting>
  <conditionalFormatting sqref="AP25">
    <cfRule type="cellIs" dxfId="6337" priority="734" stopIfTrue="1" operator="lessThan">
      <formula>0</formula>
    </cfRule>
  </conditionalFormatting>
  <conditionalFormatting sqref="BC29:BC30">
    <cfRule type="cellIs" dxfId="6336" priority="731" stopIfTrue="1" operator="lessThan">
      <formula>0</formula>
    </cfRule>
  </conditionalFormatting>
  <conditionalFormatting sqref="AO6:AZ6 AO25:AO26 AO21 BC21:BD21 AO30:AP30 AO40:AP41 BB6:BD6 AO28:AO29">
    <cfRule type="cellIs" dxfId="6335" priority="736" stopIfTrue="1" operator="lessThan">
      <formula>0</formula>
    </cfRule>
  </conditionalFormatting>
  <conditionalFormatting sqref="BC22">
    <cfRule type="cellIs" dxfId="6334" priority="733" stopIfTrue="1" operator="lessThan">
      <formula>0</formula>
    </cfRule>
  </conditionalFormatting>
  <conditionalFormatting sqref="AP26">
    <cfRule type="cellIs" dxfId="6333" priority="720" stopIfTrue="1" operator="lessThan">
      <formula>0</formula>
    </cfRule>
  </conditionalFormatting>
  <conditionalFormatting sqref="BA6">
    <cfRule type="cellIs" dxfId="6332" priority="729" stopIfTrue="1" operator="lessThan">
      <formula>0</formula>
    </cfRule>
  </conditionalFormatting>
  <conditionalFormatting sqref="AP9:AP10">
    <cfRule type="cellIs" dxfId="6331" priority="726" stopIfTrue="1" operator="lessThan">
      <formula>0</formula>
    </cfRule>
  </conditionalFormatting>
  <conditionalFormatting sqref="AO16:AP17 AO18 BD17:BD18 BD20 AO20">
    <cfRule type="cellIs" dxfId="6330" priority="735" stopIfTrue="1" operator="lessThan">
      <formula>0</formula>
    </cfRule>
  </conditionalFormatting>
  <conditionalFormatting sqref="AO42 BD46 AO46:AP46 AO44:AO45">
    <cfRule type="cellIs" dxfId="6329" priority="719" stopIfTrue="1" operator="lessThan">
      <formula>0</formula>
    </cfRule>
  </conditionalFormatting>
  <conditionalFormatting sqref="AO9:AO10 AO14:AP14 BD14 AO12:AO13">
    <cfRule type="cellIs" dxfId="6328" priority="728" stopIfTrue="1" operator="lessThan">
      <formula>0</formula>
    </cfRule>
  </conditionalFormatting>
  <conditionalFormatting sqref="AP18">
    <cfRule type="cellIs" dxfId="6327" priority="721" stopIfTrue="1" operator="lessThan">
      <formula>0</formula>
    </cfRule>
  </conditionalFormatting>
  <conditionalFormatting sqref="BC46">
    <cfRule type="cellIs" dxfId="6326" priority="707" stopIfTrue="1" operator="lessThan">
      <formula>0</formula>
    </cfRule>
  </conditionalFormatting>
  <conditionalFormatting sqref="Y38">
    <cfRule type="cellIs" dxfId="6325" priority="780" stopIfTrue="1" operator="lessThan">
      <formula>0</formula>
    </cfRule>
  </conditionalFormatting>
  <conditionalFormatting sqref="Y34">
    <cfRule type="cellIs" dxfId="6324" priority="779" stopIfTrue="1" operator="lessThan">
      <formula>0</formula>
    </cfRule>
  </conditionalFormatting>
  <conditionalFormatting sqref="AL38">
    <cfRule type="cellIs" dxfId="6323" priority="775" stopIfTrue="1" operator="lessThan">
      <formula>0</formula>
    </cfRule>
  </conditionalFormatting>
  <conditionalFormatting sqref="AM38">
    <cfRule type="cellIs" dxfId="6322" priority="774" stopIfTrue="1" operator="lessThan">
      <formula>0</formula>
    </cfRule>
  </conditionalFormatting>
  <conditionalFormatting sqref="AP42">
    <cfRule type="cellIs" dxfId="6321" priority="718" stopIfTrue="1" operator="lessThan">
      <formula>0</formula>
    </cfRule>
  </conditionalFormatting>
  <conditionalFormatting sqref="X4">
    <cfRule type="cellIs" dxfId="6320" priority="737" operator="lessThan">
      <formula>0</formula>
    </cfRule>
  </conditionalFormatting>
  <conditionalFormatting sqref="BD22">
    <cfRule type="cellIs" dxfId="6319" priority="732" stopIfTrue="1" operator="lessThan">
      <formula>0</formula>
    </cfRule>
  </conditionalFormatting>
  <conditionalFormatting sqref="BD29:BD30">
    <cfRule type="cellIs" dxfId="6318" priority="730" stopIfTrue="1" operator="lessThan">
      <formula>0</formula>
    </cfRule>
  </conditionalFormatting>
  <conditionalFormatting sqref="BC14">
    <cfRule type="cellIs" dxfId="6317" priority="725" stopIfTrue="1" operator="lessThan">
      <formula>0</formula>
    </cfRule>
  </conditionalFormatting>
  <conditionalFormatting sqref="AP38">
    <cfRule type="cellIs" dxfId="6316" priority="621" stopIfTrue="1" operator="lessThan">
      <formula>0</formula>
    </cfRule>
  </conditionalFormatting>
  <conditionalFormatting sqref="BC38">
    <cfRule type="cellIs" dxfId="6315" priority="614" stopIfTrue="1" operator="lessThan">
      <formula>0</formula>
    </cfRule>
  </conditionalFormatting>
  <conditionalFormatting sqref="AP34">
    <cfRule type="cellIs" dxfId="6314" priority="619" stopIfTrue="1" operator="lessThan">
      <formula>0</formula>
    </cfRule>
  </conditionalFormatting>
  <conditionalFormatting sqref="BC37:BD37">
    <cfRule type="cellIs" dxfId="6313" priority="616" stopIfTrue="1" operator="lessThan">
      <formula>0</formula>
    </cfRule>
  </conditionalFormatting>
  <conditionalFormatting sqref="AP32:AP33">
    <cfRule type="cellIs" dxfId="6312" priority="620" stopIfTrue="1" operator="lessThan">
      <formula>0</formula>
    </cfRule>
  </conditionalFormatting>
  <conditionalFormatting sqref="BD32:BD34 BD36">
    <cfRule type="cellIs" dxfId="6311" priority="615" stopIfTrue="1" operator="lessThan">
      <formula>0</formula>
    </cfRule>
  </conditionalFormatting>
  <conditionalFormatting sqref="BD38">
    <cfRule type="cellIs" dxfId="6310" priority="613" stopIfTrue="1" operator="lessThan">
      <formula>0</formula>
    </cfRule>
  </conditionalFormatting>
  <conditionalFormatting sqref="AO4">
    <cfRule type="cellIs" dxfId="6309" priority="576" operator="lessThan">
      <formula>0</formula>
    </cfRule>
  </conditionalFormatting>
  <conditionalFormatting sqref="R5:V5">
    <cfRule type="cellIs" dxfId="6308" priority="557" stopIfTrue="1" operator="lessThan">
      <formula>0</formula>
    </cfRule>
  </conditionalFormatting>
  <conditionalFormatting sqref="I1">
    <cfRule type="cellIs" dxfId="6307" priority="556" stopIfTrue="1" operator="lessThan">
      <formula>0</formula>
    </cfRule>
  </conditionalFormatting>
  <conditionalFormatting sqref="BF14:BF18 BF22:BF26">
    <cfRule type="cellIs" dxfId="6306" priority="504" stopIfTrue="1" operator="lessThan">
      <formula>0</formula>
    </cfRule>
  </conditionalFormatting>
  <conditionalFormatting sqref="AP59:AP60">
    <cfRule type="cellIs" dxfId="6305" priority="551" operator="lessThan">
      <formula>0</formula>
    </cfRule>
  </conditionalFormatting>
  <conditionalFormatting sqref="AO61:AO63">
    <cfRule type="cellIs" dxfId="6304" priority="550" operator="lessThan">
      <formula>0</formula>
    </cfRule>
  </conditionalFormatting>
  <conditionalFormatting sqref="AQ59:AW59">
    <cfRule type="cellIs" dxfId="6303" priority="546" operator="lessThan">
      <formula>0</formula>
    </cfRule>
  </conditionalFormatting>
  <conditionalFormatting sqref="AU59:AX59">
    <cfRule type="cellIs" dxfId="6302" priority="545" operator="lessThan">
      <formula>0</formula>
    </cfRule>
  </conditionalFormatting>
  <conditionalFormatting sqref="AX59">
    <cfRule type="cellIs" dxfId="6301" priority="544" operator="lessThan">
      <formula>0</formula>
    </cfRule>
  </conditionalFormatting>
  <conditionalFormatting sqref="AQ60:AV60">
    <cfRule type="cellIs" dxfId="6300" priority="543" operator="lessThan">
      <formula>0</formula>
    </cfRule>
  </conditionalFormatting>
  <conditionalFormatting sqref="AU60:AV60">
    <cfRule type="cellIs" dxfId="6299" priority="542" operator="lessThan">
      <formula>0</formula>
    </cfRule>
  </conditionalFormatting>
  <conditionalFormatting sqref="AP61:AP63">
    <cfRule type="cellIs" dxfId="6298" priority="540" operator="lessThan">
      <formula>0</formula>
    </cfRule>
  </conditionalFormatting>
  <conditionalFormatting sqref="AW60:AX60">
    <cfRule type="cellIs" dxfId="6297" priority="539" operator="lessThan">
      <formula>0</formula>
    </cfRule>
  </conditionalFormatting>
  <conditionalFormatting sqref="AW60:AX60">
    <cfRule type="cellIs" dxfId="6296" priority="538" operator="lessThan">
      <formula>0</formula>
    </cfRule>
  </conditionalFormatting>
  <conditionalFormatting sqref="AX60">
    <cfRule type="cellIs" dxfId="6295" priority="537" operator="lessThan">
      <formula>0</formula>
    </cfRule>
  </conditionalFormatting>
  <conditionalFormatting sqref="J47:J51 J53:J55">
    <cfRule type="cellIs" dxfId="6294" priority="536" operator="lessThan">
      <formula>0</formula>
    </cfRule>
  </conditionalFormatting>
  <conditionalFormatting sqref="AG47">
    <cfRule type="cellIs" dxfId="6293" priority="535" operator="lessThan">
      <formula>0</formula>
    </cfRule>
  </conditionalFormatting>
  <conditionalFormatting sqref="AX47">
    <cfRule type="cellIs" dxfId="6292" priority="519" operator="lessThan">
      <formula>0</formula>
    </cfRule>
  </conditionalFormatting>
  <conditionalFormatting sqref="AI47">
    <cfRule type="cellIs" dxfId="6291" priority="503" operator="lessThan">
      <formula>0</formula>
    </cfRule>
  </conditionalFormatting>
  <conditionalFormatting sqref="AI47">
    <cfRule type="cellIs" dxfId="6290" priority="485" operator="lessThan">
      <formula>0</formula>
    </cfRule>
  </conditionalFormatting>
  <conditionalFormatting sqref="AH47">
    <cfRule type="cellIs" dxfId="6289" priority="466" operator="lessThan">
      <formula>0</formula>
    </cfRule>
  </conditionalFormatting>
  <conditionalFormatting sqref="AY47">
    <cfRule type="cellIs" dxfId="6288" priority="450" operator="lessThan">
      <formula>0</formula>
    </cfRule>
  </conditionalFormatting>
  <conditionalFormatting sqref="AZ47">
    <cfRule type="cellIs" dxfId="6287" priority="427" operator="lessThan">
      <formula>0</formula>
    </cfRule>
  </conditionalFormatting>
  <conditionalFormatting sqref="K48:K51 K53:K55">
    <cfRule type="cellIs" dxfId="6286" priority="410" operator="lessThan">
      <formula>0</formula>
    </cfRule>
  </conditionalFormatting>
  <conditionalFormatting sqref="L48:L51 L53:L55">
    <cfRule type="cellIs" dxfId="6285" priority="409" operator="lessThan">
      <formula>0</formula>
    </cfRule>
  </conditionalFormatting>
  <conditionalFormatting sqref="H3:J3">
    <cfRule type="cellIs" dxfId="6284" priority="408" operator="lessThan">
      <formula>0</formula>
    </cfRule>
  </conditionalFormatting>
  <conditionalFormatting sqref="O43:R43 BE43:XFD43 AN43 A43:B43 T43:W43">
    <cfRule type="cellIs" dxfId="6283" priority="243" operator="lessThan">
      <formula>0</formula>
    </cfRule>
  </conditionalFormatting>
  <conditionalFormatting sqref="N53">
    <cfRule type="cellIs" dxfId="6282" priority="400" operator="lessThan">
      <formula>0</formula>
    </cfRule>
  </conditionalFormatting>
  <conditionalFormatting sqref="X19">
    <cfRule type="cellIs" dxfId="6281" priority="325" stopIfTrue="1" operator="lessThan">
      <formula>0</formula>
    </cfRule>
  </conditionalFormatting>
  <conditionalFormatting sqref="N60">
    <cfRule type="cellIs" dxfId="6280" priority="347" operator="lessThan">
      <formula>0</formula>
    </cfRule>
  </conditionalFormatting>
  <conditionalFormatting sqref="N61">
    <cfRule type="cellIs" dxfId="6279" priority="346" operator="lessThan">
      <formula>0</formula>
    </cfRule>
  </conditionalFormatting>
  <conditionalFormatting sqref="N62">
    <cfRule type="cellIs" dxfId="6278" priority="345" operator="lessThan">
      <formula>0</formula>
    </cfRule>
  </conditionalFormatting>
  <conditionalFormatting sqref="BE11 BG11:XFD11 O11:W11 A11:B11 AN11">
    <cfRule type="cellIs" dxfId="6277" priority="344" operator="lessThan">
      <formula>0</formula>
    </cfRule>
  </conditionalFormatting>
  <conditionalFormatting sqref="X11 BC11:BD11 AL11:AM11">
    <cfRule type="cellIs" dxfId="6276" priority="340" stopIfTrue="1" operator="lessThan">
      <formula>0</formula>
    </cfRule>
  </conditionalFormatting>
  <conditionalFormatting sqref="AO11">
    <cfRule type="cellIs" dxfId="6275" priority="339" stopIfTrue="1" operator="lessThan">
      <formula>0</formula>
    </cfRule>
  </conditionalFormatting>
  <conditionalFormatting sqref="AP11">
    <cfRule type="cellIs" dxfId="6274" priority="338" stopIfTrue="1" operator="lessThan">
      <formula>0</formula>
    </cfRule>
  </conditionalFormatting>
  <conditionalFormatting sqref="L39:L42 L44:L46">
    <cfRule type="cellIs" dxfId="6273" priority="206" operator="lessThan">
      <formula>0</formula>
    </cfRule>
  </conditionalFormatting>
  <conditionalFormatting sqref="BF11">
    <cfRule type="cellIs" dxfId="6272" priority="334" stopIfTrue="1" operator="lessThan">
      <formula>0</formula>
    </cfRule>
  </conditionalFormatting>
  <conditionalFormatting sqref="K43">
    <cfRule type="cellIs" dxfId="6271" priority="202" operator="lessThan">
      <formula>0</formula>
    </cfRule>
  </conditionalFormatting>
  <conditionalFormatting sqref="L43">
    <cfRule type="cellIs" dxfId="6270" priority="201" operator="lessThan">
      <formula>0</formula>
    </cfRule>
  </conditionalFormatting>
  <conditionalFormatting sqref="N43">
    <cfRule type="cellIs" dxfId="6269" priority="200" operator="lessThan">
      <formula>0</formula>
    </cfRule>
  </conditionalFormatting>
  <conditionalFormatting sqref="Y35">
    <cfRule type="cellIs" dxfId="6268" priority="267" stopIfTrue="1" operator="lessThan">
      <formula>0</formula>
    </cfRule>
  </conditionalFormatting>
  <conditionalFormatting sqref="O19:R19 AN19 A19:B19 BH19:XFD19 BE19 T19:W19">
    <cfRule type="cellIs" dxfId="6267" priority="326" operator="lessThan">
      <formula>0</formula>
    </cfRule>
  </conditionalFormatting>
  <conditionalFormatting sqref="BC19 AL19:AM19">
    <cfRule type="cellIs" dxfId="6266" priority="321" stopIfTrue="1" operator="lessThan">
      <formula>0</formula>
    </cfRule>
  </conditionalFormatting>
  <conditionalFormatting sqref="Y19">
    <cfRule type="cellIs" dxfId="6265" priority="322" stopIfTrue="1" operator="lessThan">
      <formula>0</formula>
    </cfRule>
  </conditionalFormatting>
  <conditionalFormatting sqref="BD19 AO19">
    <cfRule type="cellIs" dxfId="6264" priority="320" stopIfTrue="1" operator="lessThan">
      <formula>0</formula>
    </cfRule>
  </conditionalFormatting>
  <conditionalFormatting sqref="AP19">
    <cfRule type="cellIs" dxfId="6263" priority="317" stopIfTrue="1" operator="lessThan">
      <formula>0</formula>
    </cfRule>
  </conditionalFormatting>
  <conditionalFormatting sqref="AP35">
    <cfRule type="cellIs" dxfId="6262" priority="263" stopIfTrue="1" operator="lessThan">
      <formula>0</formula>
    </cfRule>
  </conditionalFormatting>
  <conditionalFormatting sqref="BD35">
    <cfRule type="cellIs" dxfId="6261" priority="262" stopIfTrue="1" operator="lessThan">
      <formula>0</formula>
    </cfRule>
  </conditionalFormatting>
  <conditionalFormatting sqref="L19">
    <cfRule type="cellIs" dxfId="6260" priority="171" operator="lessThan">
      <formula>0</formula>
    </cfRule>
  </conditionalFormatting>
  <conditionalFormatting sqref="M11 C11:I11">
    <cfRule type="cellIs" dxfId="6259" priority="164" operator="lessThan">
      <formula>0</formula>
    </cfRule>
  </conditionalFormatting>
  <conditionalFormatting sqref="J11">
    <cfRule type="cellIs" dxfId="6258" priority="163" operator="lessThan">
      <formula>0</formula>
    </cfRule>
  </conditionalFormatting>
  <conditionalFormatting sqref="K11">
    <cfRule type="cellIs" dxfId="6257" priority="162" operator="lessThan">
      <formula>0</formula>
    </cfRule>
  </conditionalFormatting>
  <conditionalFormatting sqref="O27:R27 BE27 BH27:XFD27 A27:B27 AN27 T27:W27">
    <cfRule type="cellIs" dxfId="6256" priority="298" operator="lessThan">
      <formula>0</formula>
    </cfRule>
  </conditionalFormatting>
  <conditionalFormatting sqref="BC27:BD27 AL27:AM27">
    <cfRule type="cellIs" dxfId="6255" priority="292" stopIfTrue="1" operator="lessThan">
      <formula>0</formula>
    </cfRule>
  </conditionalFormatting>
  <conditionalFormatting sqref="X27">
    <cfRule type="cellIs" dxfId="6254" priority="297" stopIfTrue="1" operator="lessThan">
      <formula>0</formula>
    </cfRule>
  </conditionalFormatting>
  <conditionalFormatting sqref="Y27">
    <cfRule type="cellIs" dxfId="6253" priority="293" stopIfTrue="1" operator="lessThan">
      <formula>0</formula>
    </cfRule>
  </conditionalFormatting>
  <conditionalFormatting sqref="AO27">
    <cfRule type="cellIs" dxfId="6252" priority="291" stopIfTrue="1" operator="lessThan">
      <formula>0</formula>
    </cfRule>
  </conditionalFormatting>
  <conditionalFormatting sqref="AP27">
    <cfRule type="cellIs" dxfId="6251" priority="287" stopIfTrue="1" operator="lessThan">
      <formula>0</formula>
    </cfRule>
  </conditionalFormatting>
  <conditionalFormatting sqref="AI27">
    <cfRule type="cellIs" dxfId="6250" priority="131" operator="lessThan">
      <formula>0</formula>
    </cfRule>
  </conditionalFormatting>
  <conditionalFormatting sqref="AO43">
    <cfRule type="cellIs" dxfId="6249" priority="239" stopIfTrue="1" operator="lessThan">
      <formula>0</formula>
    </cfRule>
  </conditionalFormatting>
  <conditionalFormatting sqref="AP43">
    <cfRule type="cellIs" dxfId="6248" priority="236" stopIfTrue="1" operator="lessThan">
      <formula>0</formula>
    </cfRule>
  </conditionalFormatting>
  <conditionalFormatting sqref="AJ35 Z35:AF35">
    <cfRule type="cellIs" dxfId="6247" priority="124" operator="lessThan">
      <formula>0</formula>
    </cfRule>
  </conditionalFormatting>
  <conditionalFormatting sqref="AG35">
    <cfRule type="cellIs" dxfId="6246" priority="123" operator="lessThan">
      <formula>0</formula>
    </cfRule>
  </conditionalFormatting>
  <conditionalFormatting sqref="AI35">
    <cfRule type="cellIs" dxfId="6245" priority="121" operator="lessThan">
      <formula>0</formula>
    </cfRule>
  </conditionalFormatting>
  <conditionalFormatting sqref="O35:R35 AN35 A35:B35 BE35:XFD35 T35:W35">
    <cfRule type="cellIs" dxfId="6244" priority="268" operator="lessThan">
      <formula>0</formula>
    </cfRule>
  </conditionalFormatting>
  <conditionalFormatting sqref="BC35 AO35 AL35:AM35 X35">
    <cfRule type="cellIs" dxfId="6243" priority="264" stopIfTrue="1" operator="lessThan">
      <formula>0</formula>
    </cfRule>
  </conditionalFormatting>
  <conditionalFormatting sqref="BB12">
    <cfRule type="cellIs" dxfId="6242" priority="95" operator="lessThan">
      <formula>0</formula>
    </cfRule>
  </conditionalFormatting>
  <conditionalFormatting sqref="BA15:BB18 BA21:BB22 BA20 AQ15:AW18 AQ20:AW22">
    <cfRule type="cellIs" dxfId="6241" priority="89" operator="lessThan">
      <formula>0</formula>
    </cfRule>
  </conditionalFormatting>
  <conditionalFormatting sqref="AX15:AX18 AX20:AX22">
    <cfRule type="cellIs" dxfId="6240" priority="88" operator="lessThan">
      <formula>0</formula>
    </cfRule>
  </conditionalFormatting>
  <conditionalFormatting sqref="AY15:AY18 AY20:AY22">
    <cfRule type="cellIs" dxfId="6239" priority="87" operator="lessThan">
      <formula>0</formula>
    </cfRule>
  </conditionalFormatting>
  <conditionalFormatting sqref="BC43:BD43 AL43:AM43">
    <cfRule type="cellIs" dxfId="6238" priority="240" stopIfTrue="1" operator="lessThan">
      <formula>0</formula>
    </cfRule>
  </conditionalFormatting>
  <conditionalFormatting sqref="X43">
    <cfRule type="cellIs" dxfId="6237" priority="242" stopIfTrue="1" operator="lessThan">
      <formula>0</formula>
    </cfRule>
  </conditionalFormatting>
  <conditionalFormatting sqref="Y43">
    <cfRule type="cellIs" dxfId="6236" priority="241" stopIfTrue="1" operator="lessThan">
      <formula>0</formula>
    </cfRule>
  </conditionalFormatting>
  <conditionalFormatting sqref="BA35 AQ35:AW35">
    <cfRule type="cellIs" dxfId="6235" priority="64" operator="lessThan">
      <formula>0</formula>
    </cfRule>
  </conditionalFormatting>
  <conditionalFormatting sqref="AG11">
    <cfRule type="cellIs" dxfId="6234" priority="153" operator="lessThan">
      <formula>0</formula>
    </cfRule>
  </conditionalFormatting>
  <conditionalFormatting sqref="AI11">
    <cfRule type="cellIs" dxfId="6233" priority="151" operator="lessThan">
      <formula>0</formula>
    </cfRule>
  </conditionalFormatting>
  <conditionalFormatting sqref="AX39:AX42 AX44:AX46">
    <cfRule type="cellIs" dxfId="6232" priority="58" operator="lessThan">
      <formula>0</formula>
    </cfRule>
  </conditionalFormatting>
  <conditionalFormatting sqref="AY39:AY42 AY44:AY46">
    <cfRule type="cellIs" dxfId="6231" priority="57" operator="lessThan">
      <formula>0</formula>
    </cfRule>
  </conditionalFormatting>
  <conditionalFormatting sqref="AZ39:AZ42 AZ44:AZ46">
    <cfRule type="cellIs" dxfId="6230" priority="56" operator="lessThan">
      <formula>0</formula>
    </cfRule>
  </conditionalFormatting>
  <conditionalFormatting sqref="AK20">
    <cfRule type="cellIs" dxfId="6229" priority="145" operator="lessThan">
      <formula>0</formula>
    </cfRule>
  </conditionalFormatting>
  <conditionalFormatting sqref="AJ19 Z19:AF19">
    <cfRule type="cellIs" dxfId="6228" priority="144" operator="lessThan">
      <formula>0</formula>
    </cfRule>
  </conditionalFormatting>
  <conditionalFormatting sqref="M52 O52:Y52 A52:I52 BC52:BE52 AL52:AP52 BH52:XFD52">
    <cfRule type="cellIs" dxfId="6227" priority="222" operator="lessThan">
      <formula>0</formula>
    </cfRule>
  </conditionalFormatting>
  <conditionalFormatting sqref="J52">
    <cfRule type="cellIs" dxfId="6226" priority="221" operator="lessThan">
      <formula>0</formula>
    </cfRule>
  </conditionalFormatting>
  <conditionalFormatting sqref="AK11">
    <cfRule type="cellIs" dxfId="6225" priority="150" operator="lessThan">
      <formula>0</formula>
    </cfRule>
  </conditionalFormatting>
  <conditionalFormatting sqref="M39:N42 M45:N46 M44 C39:I42 C44:I46">
    <cfRule type="cellIs" dxfId="6224" priority="209" operator="lessThan">
      <formula>0</formula>
    </cfRule>
  </conditionalFormatting>
  <conditionalFormatting sqref="AG15:AG18 AG20:AG22">
    <cfRule type="cellIs" dxfId="6223" priority="148" operator="lessThan">
      <formula>0</formula>
    </cfRule>
  </conditionalFormatting>
  <conditionalFormatting sqref="K39:K42 K44:K46">
    <cfRule type="cellIs" dxfId="6222" priority="207" operator="lessThan">
      <formula>0</formula>
    </cfRule>
  </conditionalFormatting>
  <conditionalFormatting sqref="K52">
    <cfRule type="cellIs" dxfId="6221" priority="215" operator="lessThan">
      <formula>0</formula>
    </cfRule>
  </conditionalFormatting>
  <conditionalFormatting sqref="L52">
    <cfRule type="cellIs" dxfId="6220" priority="214" operator="lessThan">
      <formula>0</formula>
    </cfRule>
  </conditionalFormatting>
  <conditionalFormatting sqref="N52">
    <cfRule type="cellIs" dxfId="6219" priority="213" operator="lessThan">
      <formula>0</formula>
    </cfRule>
  </conditionalFormatting>
  <conditionalFormatting sqref="AH19">
    <cfRule type="cellIs" dxfId="6218" priority="142" operator="lessThan">
      <formula>0</formula>
    </cfRule>
  </conditionalFormatting>
  <conditionalFormatting sqref="AI19">
    <cfRule type="cellIs" dxfId="6217" priority="141" operator="lessThan">
      <formula>0</formula>
    </cfRule>
  </conditionalFormatting>
  <conditionalFormatting sqref="J39:J42 J44:J46">
    <cfRule type="cellIs" dxfId="6216" priority="208" operator="lessThan">
      <formula>0</formula>
    </cfRule>
  </conditionalFormatting>
  <conditionalFormatting sqref="N44">
    <cfRule type="cellIs" dxfId="6215" priority="205" operator="lessThan">
      <formula>0</formula>
    </cfRule>
  </conditionalFormatting>
  <conditionalFormatting sqref="M43 C43:I43">
    <cfRule type="cellIs" dxfId="6214" priority="204" operator="lessThan">
      <formula>0</formula>
    </cfRule>
  </conditionalFormatting>
  <conditionalFormatting sqref="J43">
    <cfRule type="cellIs" dxfId="6213" priority="203" operator="lessThan">
      <formula>0</formula>
    </cfRule>
  </conditionalFormatting>
  <conditionalFormatting sqref="M31:N34 M37:N38 M36 C31:I34 C36:I38">
    <cfRule type="cellIs" dxfId="6212" priority="199" operator="lessThan">
      <formula>0</formula>
    </cfRule>
  </conditionalFormatting>
  <conditionalFormatting sqref="J31:J34 J36:J38">
    <cfRule type="cellIs" dxfId="6211" priority="198" operator="lessThan">
      <formula>0</formula>
    </cfRule>
  </conditionalFormatting>
  <conditionalFormatting sqref="K31:K34 K36:K38">
    <cfRule type="cellIs" dxfId="6210" priority="197" operator="lessThan">
      <formula>0</formula>
    </cfRule>
  </conditionalFormatting>
  <conditionalFormatting sqref="L31:L34 L36:L38">
    <cfRule type="cellIs" dxfId="6209" priority="196" operator="lessThan">
      <formula>0</formula>
    </cfRule>
  </conditionalFormatting>
  <conditionalFormatting sqref="N36">
    <cfRule type="cellIs" dxfId="6208" priority="195" operator="lessThan">
      <formula>0</formula>
    </cfRule>
  </conditionalFormatting>
  <conditionalFormatting sqref="M35 C35:I35">
    <cfRule type="cellIs" dxfId="6207" priority="194" operator="lessThan">
      <formula>0</formula>
    </cfRule>
  </conditionalFormatting>
  <conditionalFormatting sqref="J35">
    <cfRule type="cellIs" dxfId="6206" priority="193" operator="lessThan">
      <formula>0</formula>
    </cfRule>
  </conditionalFormatting>
  <conditionalFormatting sqref="K35">
    <cfRule type="cellIs" dxfId="6205" priority="192" operator="lessThan">
      <formula>0</formula>
    </cfRule>
  </conditionalFormatting>
  <conditionalFormatting sqref="L35">
    <cfRule type="cellIs" dxfId="6204" priority="191" operator="lessThan">
      <formula>0</formula>
    </cfRule>
  </conditionalFormatting>
  <conditionalFormatting sqref="N35">
    <cfRule type="cellIs" dxfId="6203" priority="190" operator="lessThan">
      <formula>0</formula>
    </cfRule>
  </conditionalFormatting>
  <conditionalFormatting sqref="M23:N26 M29:N30 M28 C23:I26 C28:I30">
    <cfRule type="cellIs" dxfId="6202" priority="189" operator="lessThan">
      <formula>0</formula>
    </cfRule>
  </conditionalFormatting>
  <conditionalFormatting sqref="J23:J26 J28:J30">
    <cfRule type="cellIs" dxfId="6201" priority="188" operator="lessThan">
      <formula>0</formula>
    </cfRule>
  </conditionalFormatting>
  <conditionalFormatting sqref="K23:K26 K28:K30">
    <cfRule type="cellIs" dxfId="6200" priority="187" operator="lessThan">
      <formula>0</formula>
    </cfRule>
  </conditionalFormatting>
  <conditionalFormatting sqref="L23:L26 L28:L30">
    <cfRule type="cellIs" dxfId="6199" priority="186" operator="lessThan">
      <formula>0</formula>
    </cfRule>
  </conditionalFormatting>
  <conditionalFormatting sqref="N28">
    <cfRule type="cellIs" dxfId="6198" priority="185" operator="lessThan">
      <formula>0</formula>
    </cfRule>
  </conditionalFormatting>
  <conditionalFormatting sqref="M27 C27:I27">
    <cfRule type="cellIs" dxfId="6197" priority="184" operator="lessThan">
      <formula>0</formula>
    </cfRule>
  </conditionalFormatting>
  <conditionalFormatting sqref="J27">
    <cfRule type="cellIs" dxfId="6196" priority="183" operator="lessThan">
      <formula>0</formula>
    </cfRule>
  </conditionalFormatting>
  <conditionalFormatting sqref="K27">
    <cfRule type="cellIs" dxfId="6195" priority="182" operator="lessThan">
      <formula>0</formula>
    </cfRule>
  </conditionalFormatting>
  <conditionalFormatting sqref="L27">
    <cfRule type="cellIs" dxfId="6194" priority="181" operator="lessThan">
      <formula>0</formula>
    </cfRule>
  </conditionalFormatting>
  <conditionalFormatting sqref="N27">
    <cfRule type="cellIs" dxfId="6193" priority="180" operator="lessThan">
      <formula>0</formula>
    </cfRule>
  </conditionalFormatting>
  <conditionalFormatting sqref="BB52">
    <cfRule type="cellIs" dxfId="6192" priority="40" operator="lessThan">
      <formula>0</formula>
    </cfRule>
  </conditionalFormatting>
  <conditionalFormatting sqref="M15:N18 M21:N22 M20 C15:I18 C20:I22">
    <cfRule type="cellIs" dxfId="6191" priority="179" operator="lessThan">
      <formula>0</formula>
    </cfRule>
  </conditionalFormatting>
  <conditionalFormatting sqref="J15:J18 J20:J22">
    <cfRule type="cellIs" dxfId="6190" priority="178" operator="lessThan">
      <formula>0</formula>
    </cfRule>
  </conditionalFormatting>
  <conditionalFormatting sqref="K15:K18 K20:K22">
    <cfRule type="cellIs" dxfId="6189" priority="177" operator="lessThan">
      <formula>0</formula>
    </cfRule>
  </conditionalFormatting>
  <conditionalFormatting sqref="L15:L18 L20:L22">
    <cfRule type="cellIs" dxfId="6188" priority="176" operator="lessThan">
      <formula>0</formula>
    </cfRule>
  </conditionalFormatting>
  <conditionalFormatting sqref="N20">
    <cfRule type="cellIs" dxfId="6187" priority="175" operator="lessThan">
      <formula>0</formula>
    </cfRule>
  </conditionalFormatting>
  <conditionalFormatting sqref="M19 C19:I19">
    <cfRule type="cellIs" dxfId="6186" priority="174" operator="lessThan">
      <formula>0</formula>
    </cfRule>
  </conditionalFormatting>
  <conditionalFormatting sqref="J19">
    <cfRule type="cellIs" dxfId="6185" priority="173" operator="lessThan">
      <formula>0</formula>
    </cfRule>
  </conditionalFormatting>
  <conditionalFormatting sqref="K19">
    <cfRule type="cellIs" dxfId="6184" priority="172" operator="lessThan">
      <formula>0</formula>
    </cfRule>
  </conditionalFormatting>
  <conditionalFormatting sqref="N19">
    <cfRule type="cellIs" dxfId="6183" priority="170" operator="lessThan">
      <formula>0</formula>
    </cfRule>
  </conditionalFormatting>
  <conditionalFormatting sqref="M7:N10 M13:N14 M12 C7:I10 C12:I14">
    <cfRule type="cellIs" dxfId="6182" priority="169" operator="lessThan">
      <formula>0</formula>
    </cfRule>
  </conditionalFormatting>
  <conditionalFormatting sqref="J7:J10 J12:J14">
    <cfRule type="cellIs" dxfId="6181" priority="168" operator="lessThan">
      <formula>0</formula>
    </cfRule>
  </conditionalFormatting>
  <conditionalFormatting sqref="K7:K10 K12:K14">
    <cfRule type="cellIs" dxfId="6180" priority="167" operator="lessThan">
      <formula>0</formula>
    </cfRule>
  </conditionalFormatting>
  <conditionalFormatting sqref="L7:L10 L12:L14">
    <cfRule type="cellIs" dxfId="6179" priority="166" operator="lessThan">
      <formula>0</formula>
    </cfRule>
  </conditionalFormatting>
  <conditionalFormatting sqref="N12">
    <cfRule type="cellIs" dxfId="6178" priority="165" operator="lessThan">
      <formula>0</formula>
    </cfRule>
  </conditionalFormatting>
  <conditionalFormatting sqref="L11">
    <cfRule type="cellIs" dxfId="6177" priority="161" operator="lessThan">
      <formula>0</formula>
    </cfRule>
  </conditionalFormatting>
  <conditionalFormatting sqref="N11">
    <cfRule type="cellIs" dxfId="6176" priority="160" operator="lessThan">
      <formula>0</formula>
    </cfRule>
  </conditionalFormatting>
  <conditionalFormatting sqref="AJ7:AK10 AJ13:AK14 AJ12 Z7:AF10 Z12:AF14">
    <cfRule type="cellIs" dxfId="6175" priority="159" operator="lessThan">
      <formula>0</formula>
    </cfRule>
  </conditionalFormatting>
  <conditionalFormatting sqref="AG7:AG10 AG12:AG14">
    <cfRule type="cellIs" dxfId="6174" priority="158" operator="lessThan">
      <formula>0</formula>
    </cfRule>
  </conditionalFormatting>
  <conditionalFormatting sqref="AH7:AH10 AH12:AH14">
    <cfRule type="cellIs" dxfId="6173" priority="157" operator="lessThan">
      <formula>0</formula>
    </cfRule>
  </conditionalFormatting>
  <conditionalFormatting sqref="AI7:AI10 AI12:AI14">
    <cfRule type="cellIs" dxfId="6172" priority="156" operator="lessThan">
      <formula>0</formula>
    </cfRule>
  </conditionalFormatting>
  <conditionalFormatting sqref="AK12">
    <cfRule type="cellIs" dxfId="6171" priority="155" operator="lessThan">
      <formula>0</formula>
    </cfRule>
  </conditionalFormatting>
  <conditionalFormatting sqref="AJ11 Z11:AF11">
    <cfRule type="cellIs" dxfId="6170" priority="154" operator="lessThan">
      <formula>0</formula>
    </cfRule>
  </conditionalFormatting>
  <conditionalFormatting sqref="AH11">
    <cfRule type="cellIs" dxfId="6169" priority="152" operator="lessThan">
      <formula>0</formula>
    </cfRule>
  </conditionalFormatting>
  <conditionalFormatting sqref="AJ15:AK18 AJ21:AK22 AJ20 Z15:AF18 Z20:AF22">
    <cfRule type="cellIs" dxfId="6168" priority="149" operator="lessThan">
      <formula>0</formula>
    </cfRule>
  </conditionalFormatting>
  <conditionalFormatting sqref="AH15:AH18 AH20:AH22">
    <cfRule type="cellIs" dxfId="6167" priority="147" operator="lessThan">
      <formula>0</formula>
    </cfRule>
  </conditionalFormatting>
  <conditionalFormatting sqref="AI15:AI18 AI20:AI22">
    <cfRule type="cellIs" dxfId="6166" priority="146" operator="lessThan">
      <formula>0</formula>
    </cfRule>
  </conditionalFormatting>
  <conditionalFormatting sqref="AG19">
    <cfRule type="cellIs" dxfId="6165" priority="143" operator="lessThan">
      <formula>0</formula>
    </cfRule>
  </conditionalFormatting>
  <conditionalFormatting sqref="AK19">
    <cfRule type="cellIs" dxfId="6164" priority="140" operator="lessThan">
      <formula>0</formula>
    </cfRule>
  </conditionalFormatting>
  <conditionalFormatting sqref="AJ23:AK26 AJ29:AK30 AJ28 Z23:AF26 Z28:AF30">
    <cfRule type="cellIs" dxfId="6163" priority="139" operator="lessThan">
      <formula>0</formula>
    </cfRule>
  </conditionalFormatting>
  <conditionalFormatting sqref="AG23:AG26 AG28:AG30">
    <cfRule type="cellIs" dxfId="6162" priority="138" operator="lessThan">
      <formula>0</formula>
    </cfRule>
  </conditionalFormatting>
  <conditionalFormatting sqref="AH23:AH26 AH28:AH30">
    <cfRule type="cellIs" dxfId="6161" priority="137" operator="lessThan">
      <formula>0</formula>
    </cfRule>
  </conditionalFormatting>
  <conditionalFormatting sqref="AI23:AI26 AI28:AI30">
    <cfRule type="cellIs" dxfId="6160" priority="136" operator="lessThan">
      <formula>0</formula>
    </cfRule>
  </conditionalFormatting>
  <conditionalFormatting sqref="AK28">
    <cfRule type="cellIs" dxfId="6159" priority="135" operator="lessThan">
      <formula>0</formula>
    </cfRule>
  </conditionalFormatting>
  <conditionalFormatting sqref="AJ27 Z27:AF27">
    <cfRule type="cellIs" dxfId="6158" priority="134" operator="lessThan">
      <formula>0</formula>
    </cfRule>
  </conditionalFormatting>
  <conditionalFormatting sqref="AG27">
    <cfRule type="cellIs" dxfId="6157" priority="133" operator="lessThan">
      <formula>0</formula>
    </cfRule>
  </conditionalFormatting>
  <conditionalFormatting sqref="AH27">
    <cfRule type="cellIs" dxfId="6156" priority="132" operator="lessThan">
      <formula>0</formula>
    </cfRule>
  </conditionalFormatting>
  <conditionalFormatting sqref="AK27">
    <cfRule type="cellIs" dxfId="6155" priority="130" operator="lessThan">
      <formula>0</formula>
    </cfRule>
  </conditionalFormatting>
  <conditionalFormatting sqref="AJ31:AK34 AJ37:AK38 AJ36 Z31:AF34 Z36:AF38">
    <cfRule type="cellIs" dxfId="6154" priority="129" operator="lessThan">
      <formula>0</formula>
    </cfRule>
  </conditionalFormatting>
  <conditionalFormatting sqref="AG31:AG34 AG36:AG38">
    <cfRule type="cellIs" dxfId="6153" priority="128" operator="lessThan">
      <formula>0</formula>
    </cfRule>
  </conditionalFormatting>
  <conditionalFormatting sqref="AH31:AH34 AH36:AH38">
    <cfRule type="cellIs" dxfId="6152" priority="127" operator="lessThan">
      <formula>0</formula>
    </cfRule>
  </conditionalFormatting>
  <conditionalFormatting sqref="AI31:AI34 AI36:AI38">
    <cfRule type="cellIs" dxfId="6151" priority="126" operator="lessThan">
      <formula>0</formula>
    </cfRule>
  </conditionalFormatting>
  <conditionalFormatting sqref="AK36">
    <cfRule type="cellIs" dxfId="6150" priority="125" operator="lessThan">
      <formula>0</formula>
    </cfRule>
  </conditionalFormatting>
  <conditionalFormatting sqref="AH35">
    <cfRule type="cellIs" dxfId="6149" priority="122" operator="lessThan">
      <formula>0</formula>
    </cfRule>
  </conditionalFormatting>
  <conditionalFormatting sqref="AK35">
    <cfRule type="cellIs" dxfId="6148" priority="120" operator="lessThan">
      <formula>0</formula>
    </cfRule>
  </conditionalFormatting>
  <conditionalFormatting sqref="AJ39:AK42 AJ45:AK46 AJ44 Z39:AF42 Z44:AF46">
    <cfRule type="cellIs" dxfId="6147" priority="119" operator="lessThan">
      <formula>0</formula>
    </cfRule>
  </conditionalFormatting>
  <conditionalFormatting sqref="AG39:AG42 AG44:AG46">
    <cfRule type="cellIs" dxfId="6146" priority="118" operator="lessThan">
      <formula>0</formula>
    </cfRule>
  </conditionalFormatting>
  <conditionalFormatting sqref="AH39:AH42 AH44:AH46">
    <cfRule type="cellIs" dxfId="6145" priority="117" operator="lessThan">
      <formula>0</formula>
    </cfRule>
  </conditionalFormatting>
  <conditionalFormatting sqref="AI39:AI42 AI44:AI46">
    <cfRule type="cellIs" dxfId="6144" priority="116" operator="lessThan">
      <formula>0</formula>
    </cfRule>
  </conditionalFormatting>
  <conditionalFormatting sqref="AK44">
    <cfRule type="cellIs" dxfId="6143" priority="115" operator="lessThan">
      <formula>0</formula>
    </cfRule>
  </conditionalFormatting>
  <conditionalFormatting sqref="AJ43 Z43:AF43">
    <cfRule type="cellIs" dxfId="6142" priority="114" operator="lessThan">
      <formula>0</formula>
    </cfRule>
  </conditionalFormatting>
  <conditionalFormatting sqref="AG43">
    <cfRule type="cellIs" dxfId="6141" priority="113" operator="lessThan">
      <formula>0</formula>
    </cfRule>
  </conditionalFormatting>
  <conditionalFormatting sqref="AH43">
    <cfRule type="cellIs" dxfId="6140" priority="112" operator="lessThan">
      <formula>0</formula>
    </cfRule>
  </conditionalFormatting>
  <conditionalFormatting sqref="AI43">
    <cfRule type="cellIs" dxfId="6139" priority="111" operator="lessThan">
      <formula>0</formula>
    </cfRule>
  </conditionalFormatting>
  <conditionalFormatting sqref="AK43">
    <cfRule type="cellIs" dxfId="6138" priority="110" operator="lessThan">
      <formula>0</formula>
    </cfRule>
  </conditionalFormatting>
  <conditionalFormatting sqref="AJ48:AK51 AJ54:AK55 AJ53 Z48:AF51 Z53:AF55">
    <cfRule type="cellIs" dxfId="6137" priority="109" operator="lessThan">
      <formula>0</formula>
    </cfRule>
  </conditionalFormatting>
  <conditionalFormatting sqref="AG48:AG51 AG53:AG55">
    <cfRule type="cellIs" dxfId="6136" priority="108" operator="lessThan">
      <formula>0</formula>
    </cfRule>
  </conditionalFormatting>
  <conditionalFormatting sqref="AH48:AH51 AH53:AH55">
    <cfRule type="cellIs" dxfId="6135" priority="107" operator="lessThan">
      <formula>0</formula>
    </cfRule>
  </conditionalFormatting>
  <conditionalFormatting sqref="AI48:AI51 AI53:AI55">
    <cfRule type="cellIs" dxfId="6134" priority="106" operator="lessThan">
      <formula>0</formula>
    </cfRule>
  </conditionalFormatting>
  <conditionalFormatting sqref="AK53">
    <cfRule type="cellIs" dxfId="6133" priority="105" operator="lessThan">
      <formula>0</formula>
    </cfRule>
  </conditionalFormatting>
  <conditionalFormatting sqref="AJ52 Z52:AF52">
    <cfRule type="cellIs" dxfId="6132" priority="104" operator="lessThan">
      <formula>0</formula>
    </cfRule>
  </conditionalFormatting>
  <conditionalFormatting sqref="AG52">
    <cfRule type="cellIs" dxfId="6131" priority="103" operator="lessThan">
      <formula>0</formula>
    </cfRule>
  </conditionalFormatting>
  <conditionalFormatting sqref="AH52">
    <cfRule type="cellIs" dxfId="6130" priority="102" operator="lessThan">
      <formula>0</formula>
    </cfRule>
  </conditionalFormatting>
  <conditionalFormatting sqref="AI52">
    <cfRule type="cellIs" dxfId="6129" priority="101" operator="lessThan">
      <formula>0</formula>
    </cfRule>
  </conditionalFormatting>
  <conditionalFormatting sqref="AK52">
    <cfRule type="cellIs" dxfId="6128" priority="100" operator="lessThan">
      <formula>0</formula>
    </cfRule>
  </conditionalFormatting>
  <conditionalFormatting sqref="BA7:BB10 BA13:BB14 BA12 AQ7:AW10 AQ12:AW14">
    <cfRule type="cellIs" dxfId="6127" priority="99" operator="lessThan">
      <formula>0</formula>
    </cfRule>
  </conditionalFormatting>
  <conditionalFormatting sqref="AX7:AX10 AX12:AX14">
    <cfRule type="cellIs" dxfId="6126" priority="98" operator="lessThan">
      <formula>0</formula>
    </cfRule>
  </conditionalFormatting>
  <conditionalFormatting sqref="AY7:AY10 AY12:AY14">
    <cfRule type="cellIs" dxfId="6125" priority="97" operator="lessThan">
      <formula>0</formula>
    </cfRule>
  </conditionalFormatting>
  <conditionalFormatting sqref="AZ7:AZ10 AZ12:AZ14">
    <cfRule type="cellIs" dxfId="6124" priority="96" operator="lessThan">
      <formula>0</formula>
    </cfRule>
  </conditionalFormatting>
  <conditionalFormatting sqref="BA11 AQ11:AW11">
    <cfRule type="cellIs" dxfId="6123" priority="94" operator="lessThan">
      <formula>0</formula>
    </cfRule>
  </conditionalFormatting>
  <conditionalFormatting sqref="AX11">
    <cfRule type="cellIs" dxfId="6122" priority="93" operator="lessThan">
      <formula>0</formula>
    </cfRule>
  </conditionalFormatting>
  <conditionalFormatting sqref="AY11">
    <cfRule type="cellIs" dxfId="6121" priority="92" operator="lessThan">
      <formula>0</formula>
    </cfRule>
  </conditionalFormatting>
  <conditionalFormatting sqref="AZ11">
    <cfRule type="cellIs" dxfId="6120" priority="91" operator="lessThan">
      <formula>0</formula>
    </cfRule>
  </conditionalFormatting>
  <conditionalFormatting sqref="BB11">
    <cfRule type="cellIs" dxfId="6119" priority="90" operator="lessThan">
      <formula>0</formula>
    </cfRule>
  </conditionalFormatting>
  <conditionalFormatting sqref="AZ15:AZ18 AZ20:AZ22">
    <cfRule type="cellIs" dxfId="6118" priority="86" operator="lessThan">
      <formula>0</formula>
    </cfRule>
  </conditionalFormatting>
  <conditionalFormatting sqref="BB20">
    <cfRule type="cellIs" dxfId="6117" priority="85" operator="lessThan">
      <formula>0</formula>
    </cfRule>
  </conditionalFormatting>
  <conditionalFormatting sqref="BA19 AQ19:AW19">
    <cfRule type="cellIs" dxfId="6116" priority="84" operator="lessThan">
      <formula>0</formula>
    </cfRule>
  </conditionalFormatting>
  <conditionalFormatting sqref="AX19">
    <cfRule type="cellIs" dxfId="6115" priority="83" operator="lessThan">
      <formula>0</formula>
    </cfRule>
  </conditionalFormatting>
  <conditionalFormatting sqref="AY19">
    <cfRule type="cellIs" dxfId="6114" priority="82" operator="lessThan">
      <formula>0</formula>
    </cfRule>
  </conditionalFormatting>
  <conditionalFormatting sqref="AZ19">
    <cfRule type="cellIs" dxfId="6113" priority="81" operator="lessThan">
      <formula>0</formula>
    </cfRule>
  </conditionalFormatting>
  <conditionalFormatting sqref="BB19">
    <cfRule type="cellIs" dxfId="6112" priority="80" operator="lessThan">
      <formula>0</formula>
    </cfRule>
  </conditionalFormatting>
  <conditionalFormatting sqref="BA23:BB26 BA29:BB30 BA28 AQ23:AW26 AQ28:AW30">
    <cfRule type="cellIs" dxfId="6111" priority="79" operator="lessThan">
      <formula>0</formula>
    </cfRule>
  </conditionalFormatting>
  <conditionalFormatting sqref="AX23:AX26 AX28:AX30">
    <cfRule type="cellIs" dxfId="6110" priority="78" operator="lessThan">
      <formula>0</formula>
    </cfRule>
  </conditionalFormatting>
  <conditionalFormatting sqref="AY23:AY26 AY28:AY30">
    <cfRule type="cellIs" dxfId="6109" priority="77" operator="lessThan">
      <formula>0</formula>
    </cfRule>
  </conditionalFormatting>
  <conditionalFormatting sqref="AZ23:AZ26 AZ28:AZ30">
    <cfRule type="cellIs" dxfId="6108" priority="76" operator="lessThan">
      <formula>0</formula>
    </cfRule>
  </conditionalFormatting>
  <conditionalFormatting sqref="BB28">
    <cfRule type="cellIs" dxfId="6107" priority="75" operator="lessThan">
      <formula>0</formula>
    </cfRule>
  </conditionalFormatting>
  <conditionalFormatting sqref="BA27 AQ27:AW27">
    <cfRule type="cellIs" dxfId="6106" priority="74" operator="lessThan">
      <formula>0</formula>
    </cfRule>
  </conditionalFormatting>
  <conditionalFormatting sqref="AX27">
    <cfRule type="cellIs" dxfId="6105" priority="73" operator="lessThan">
      <formula>0</formula>
    </cfRule>
  </conditionalFormatting>
  <conditionalFormatting sqref="AY27">
    <cfRule type="cellIs" dxfId="6104" priority="72" operator="lessThan">
      <formula>0</formula>
    </cfRule>
  </conditionalFormatting>
  <conditionalFormatting sqref="AZ27">
    <cfRule type="cellIs" dxfId="6103" priority="71" operator="lessThan">
      <formula>0</formula>
    </cfRule>
  </conditionalFormatting>
  <conditionalFormatting sqref="BB27">
    <cfRule type="cellIs" dxfId="6102" priority="70" operator="lessThan">
      <formula>0</formula>
    </cfRule>
  </conditionalFormatting>
  <conditionalFormatting sqref="BA31:BB34 BA37:BB38 BA36 AQ31:AW34 AQ36:AW38">
    <cfRule type="cellIs" dxfId="6101" priority="69" operator="lessThan">
      <formula>0</formula>
    </cfRule>
  </conditionalFormatting>
  <conditionalFormatting sqref="AX31:AX34 AX36:AX38">
    <cfRule type="cellIs" dxfId="6100" priority="68" operator="lessThan">
      <formula>0</formula>
    </cfRule>
  </conditionalFormatting>
  <conditionalFormatting sqref="AY31:AY34 AY36:AY38">
    <cfRule type="cellIs" dxfId="6099" priority="67" operator="lessThan">
      <formula>0</formula>
    </cfRule>
  </conditionalFormatting>
  <conditionalFormatting sqref="AZ31:AZ34 AZ36:AZ38">
    <cfRule type="cellIs" dxfId="6098" priority="66" operator="lessThan">
      <formula>0</formula>
    </cfRule>
  </conditionalFormatting>
  <conditionalFormatting sqref="BB36">
    <cfRule type="cellIs" dxfId="6097" priority="65" operator="lessThan">
      <formula>0</formula>
    </cfRule>
  </conditionalFormatting>
  <conditionalFormatting sqref="AX35">
    <cfRule type="cellIs" dxfId="6096" priority="63" operator="lessThan">
      <formula>0</formula>
    </cfRule>
  </conditionalFormatting>
  <conditionalFormatting sqref="AY35">
    <cfRule type="cellIs" dxfId="6095" priority="62" operator="lessThan">
      <formula>0</formula>
    </cfRule>
  </conditionalFormatting>
  <conditionalFormatting sqref="AZ35">
    <cfRule type="cellIs" dxfId="6094" priority="61" operator="lessThan">
      <formula>0</formula>
    </cfRule>
  </conditionalFormatting>
  <conditionalFormatting sqref="BB35">
    <cfRule type="cellIs" dxfId="6093" priority="60" operator="lessThan">
      <formula>0</formula>
    </cfRule>
  </conditionalFormatting>
  <conditionalFormatting sqref="BA39:BB42 BA45:BB46 BA44 AQ39:AW42 AQ44:AW46">
    <cfRule type="cellIs" dxfId="6092" priority="59" operator="lessThan">
      <formula>0</formula>
    </cfRule>
  </conditionalFormatting>
  <conditionalFormatting sqref="BB44">
    <cfRule type="cellIs" dxfId="6091" priority="55" operator="lessThan">
      <formula>0</formula>
    </cfRule>
  </conditionalFormatting>
  <conditionalFormatting sqref="BA43 AQ43:AW43">
    <cfRule type="cellIs" dxfId="6090" priority="54" operator="lessThan">
      <formula>0</formula>
    </cfRule>
  </conditionalFormatting>
  <conditionalFormatting sqref="AX43">
    <cfRule type="cellIs" dxfId="6089" priority="53" operator="lessThan">
      <formula>0</formula>
    </cfRule>
  </conditionalFormatting>
  <conditionalFormatting sqref="AY43">
    <cfRule type="cellIs" dxfId="6088" priority="52" operator="lessThan">
      <formula>0</formula>
    </cfRule>
  </conditionalFormatting>
  <conditionalFormatting sqref="AZ43">
    <cfRule type="cellIs" dxfId="6087" priority="51" operator="lessThan">
      <formula>0</formula>
    </cfRule>
  </conditionalFormatting>
  <conditionalFormatting sqref="BB43">
    <cfRule type="cellIs" dxfId="6086" priority="50" operator="lessThan">
      <formula>0</formula>
    </cfRule>
  </conditionalFormatting>
  <conditionalFormatting sqref="BA48:BB51 BA54:BB55 BA53 AQ48:AW51 AQ53:AW55">
    <cfRule type="cellIs" dxfId="6085" priority="49" operator="lessThan">
      <formula>0</formula>
    </cfRule>
  </conditionalFormatting>
  <conditionalFormatting sqref="AX48:AX51 AX53:AX55">
    <cfRule type="cellIs" dxfId="6084" priority="48" operator="lessThan">
      <formula>0</formula>
    </cfRule>
  </conditionalFormatting>
  <conditionalFormatting sqref="AY48:AY51 AY53:AY55">
    <cfRule type="cellIs" dxfId="6083" priority="47" operator="lessThan">
      <formula>0</formula>
    </cfRule>
  </conditionalFormatting>
  <conditionalFormatting sqref="AZ48:AZ51 AZ53:AZ55">
    <cfRule type="cellIs" dxfId="6082" priority="46" operator="lessThan">
      <formula>0</formula>
    </cfRule>
  </conditionalFormatting>
  <conditionalFormatting sqref="BB53">
    <cfRule type="cellIs" dxfId="6081" priority="45" operator="lessThan">
      <formula>0</formula>
    </cfRule>
  </conditionalFormatting>
  <conditionalFormatting sqref="BA52 AQ52:AW52">
    <cfRule type="cellIs" dxfId="6080" priority="44" operator="lessThan">
      <formula>0</formula>
    </cfRule>
  </conditionalFormatting>
  <conditionalFormatting sqref="AX52">
    <cfRule type="cellIs" dxfId="6079" priority="43" operator="lessThan">
      <formula>0</formula>
    </cfRule>
  </conditionalFormatting>
  <conditionalFormatting sqref="AY52">
    <cfRule type="cellIs" dxfId="6078" priority="42" operator="lessThan">
      <formula>0</formula>
    </cfRule>
  </conditionalFormatting>
  <conditionalFormatting sqref="AZ52">
    <cfRule type="cellIs" dxfId="6077" priority="41" operator="lessThan">
      <formula>0</formula>
    </cfRule>
  </conditionalFormatting>
  <conditionalFormatting sqref="Y11">
    <cfRule type="cellIs" dxfId="6076" priority="39" operator="lessThan">
      <formula>0</formula>
    </cfRule>
  </conditionalFormatting>
  <conditionalFormatting sqref="Y12:Y13">
    <cfRule type="cellIs" dxfId="6075" priority="38" operator="lessThan">
      <formula>0</formula>
    </cfRule>
  </conditionalFormatting>
  <conditionalFormatting sqref="Y20:Y21">
    <cfRule type="cellIs" dxfId="6074" priority="37" operator="lessThan">
      <formula>0</formula>
    </cfRule>
  </conditionalFormatting>
  <conditionalFormatting sqref="Y28:Y29">
    <cfRule type="cellIs" dxfId="6073" priority="36" operator="lessThan">
      <formula>0</formula>
    </cfRule>
  </conditionalFormatting>
  <conditionalFormatting sqref="Y36:Y37">
    <cfRule type="cellIs" dxfId="6072" priority="35" operator="lessThan">
      <formula>0</formula>
    </cfRule>
  </conditionalFormatting>
  <conditionalFormatting sqref="Y44:Y45">
    <cfRule type="cellIs" dxfId="6071" priority="34" operator="lessThan">
      <formula>0</formula>
    </cfRule>
  </conditionalFormatting>
  <conditionalFormatting sqref="Y53:Y54">
    <cfRule type="cellIs" dxfId="6070" priority="33" operator="lessThan">
      <formula>0</formula>
    </cfRule>
  </conditionalFormatting>
  <conditionalFormatting sqref="AP53:AP54">
    <cfRule type="cellIs" dxfId="6069" priority="32" operator="lessThan">
      <formula>0</formula>
    </cfRule>
  </conditionalFormatting>
  <conditionalFormatting sqref="AP44:AP45">
    <cfRule type="cellIs" dxfId="6068" priority="31" operator="lessThan">
      <formula>0</formula>
    </cfRule>
  </conditionalFormatting>
  <conditionalFormatting sqref="AP36:AP37">
    <cfRule type="cellIs" dxfId="6067" priority="30" operator="lessThan">
      <formula>0</formula>
    </cfRule>
  </conditionalFormatting>
  <conditionalFormatting sqref="AP28:AP29">
    <cfRule type="cellIs" dxfId="6066" priority="29" operator="lessThan">
      <formula>0</formula>
    </cfRule>
  </conditionalFormatting>
  <conditionalFormatting sqref="AP20:AP21">
    <cfRule type="cellIs" dxfId="6065" priority="28" operator="lessThan">
      <formula>0</formula>
    </cfRule>
  </conditionalFormatting>
  <conditionalFormatting sqref="AP12:AP13">
    <cfRule type="cellIs" dxfId="6064" priority="27" operator="lessThan">
      <formula>0</formula>
    </cfRule>
  </conditionalFormatting>
  <conditionalFormatting sqref="S16:S20">
    <cfRule type="cellIs" dxfId="6063" priority="26" stopIfTrue="1" operator="lessThan">
      <formula>0</formula>
    </cfRule>
  </conditionalFormatting>
  <conditionalFormatting sqref="S24:S28">
    <cfRule type="cellIs" dxfId="6062" priority="25" stopIfTrue="1" operator="lessThan">
      <formula>0</formula>
    </cfRule>
  </conditionalFormatting>
  <conditionalFormatting sqref="S32:S36">
    <cfRule type="cellIs" dxfId="6061" priority="24" stopIfTrue="1" operator="lessThan">
      <formula>0</formula>
    </cfRule>
  </conditionalFormatting>
  <conditionalFormatting sqref="S40:S44">
    <cfRule type="cellIs" dxfId="6060" priority="23" stopIfTrue="1" operator="lessThan">
      <formula>0</formula>
    </cfRule>
  </conditionalFormatting>
  <conditionalFormatting sqref="BG12">
    <cfRule type="cellIs" dxfId="6059" priority="22" operator="lessThan">
      <formula>0</formula>
    </cfRule>
  </conditionalFormatting>
  <conditionalFormatting sqref="BF12">
    <cfRule type="cellIs" dxfId="6058" priority="21" stopIfTrue="1" operator="lessThan">
      <formula>0</formula>
    </cfRule>
  </conditionalFormatting>
  <conditionalFormatting sqref="BG13">
    <cfRule type="cellIs" dxfId="6057" priority="20" operator="lessThan">
      <formula>0</formula>
    </cfRule>
  </conditionalFormatting>
  <conditionalFormatting sqref="BF13">
    <cfRule type="cellIs" dxfId="6056" priority="19" stopIfTrue="1" operator="lessThan">
      <formula>0</formula>
    </cfRule>
  </conditionalFormatting>
  <conditionalFormatting sqref="BG19">
    <cfRule type="cellIs" dxfId="6055" priority="18" operator="lessThan">
      <formula>0</formula>
    </cfRule>
  </conditionalFormatting>
  <conditionalFormatting sqref="BF19">
    <cfRule type="cellIs" dxfId="6054" priority="17" stopIfTrue="1" operator="lessThan">
      <formula>0</formula>
    </cfRule>
  </conditionalFormatting>
  <conditionalFormatting sqref="BG20">
    <cfRule type="cellIs" dxfId="6053" priority="16" operator="lessThan">
      <formula>0</formula>
    </cfRule>
  </conditionalFormatting>
  <conditionalFormatting sqref="BF20">
    <cfRule type="cellIs" dxfId="6052" priority="15" stopIfTrue="1" operator="lessThan">
      <formula>0</formula>
    </cfRule>
  </conditionalFormatting>
  <conditionalFormatting sqref="BG21">
    <cfRule type="cellIs" dxfId="6051" priority="14" operator="lessThan">
      <formula>0</formula>
    </cfRule>
  </conditionalFormatting>
  <conditionalFormatting sqref="BF21">
    <cfRule type="cellIs" dxfId="6050" priority="13" stopIfTrue="1" operator="lessThan">
      <formula>0</formula>
    </cfRule>
  </conditionalFormatting>
  <conditionalFormatting sqref="BG27">
    <cfRule type="cellIs" dxfId="6049" priority="12" operator="lessThan">
      <formula>0</formula>
    </cfRule>
  </conditionalFormatting>
  <conditionalFormatting sqref="BF27">
    <cfRule type="cellIs" dxfId="6048" priority="11" stopIfTrue="1" operator="lessThan">
      <formula>0</formula>
    </cfRule>
  </conditionalFormatting>
  <conditionalFormatting sqref="BG28">
    <cfRule type="cellIs" dxfId="6047" priority="10" operator="lessThan">
      <formula>0</formula>
    </cfRule>
  </conditionalFormatting>
  <conditionalFormatting sqref="BF28">
    <cfRule type="cellIs" dxfId="6046" priority="9" stopIfTrue="1" operator="lessThan">
      <formula>0</formula>
    </cfRule>
  </conditionalFormatting>
  <conditionalFormatting sqref="BG29">
    <cfRule type="cellIs" dxfId="6045" priority="8" operator="lessThan">
      <formula>0</formula>
    </cfRule>
  </conditionalFormatting>
  <conditionalFormatting sqref="BF29">
    <cfRule type="cellIs" dxfId="6044" priority="7" stopIfTrue="1" operator="lessThan">
      <formula>0</formula>
    </cfRule>
  </conditionalFormatting>
  <conditionalFormatting sqref="BG52">
    <cfRule type="cellIs" dxfId="6043" priority="6" operator="lessThan">
      <formula>0</formula>
    </cfRule>
  </conditionalFormatting>
  <conditionalFormatting sqref="BF52">
    <cfRule type="cellIs" dxfId="6042" priority="5" stopIfTrue="1" operator="lessThan">
      <formula>0</formula>
    </cfRule>
  </conditionalFormatting>
  <conditionalFormatting sqref="BG53">
    <cfRule type="cellIs" dxfId="6041" priority="4" operator="lessThan">
      <formula>0</formula>
    </cfRule>
  </conditionalFormatting>
  <conditionalFormatting sqref="BF53">
    <cfRule type="cellIs" dxfId="6040" priority="3" stopIfTrue="1" operator="lessThan">
      <formula>0</formula>
    </cfRule>
  </conditionalFormatting>
  <conditionalFormatting sqref="BG54">
    <cfRule type="cellIs" dxfId="6039" priority="2" operator="lessThan">
      <formula>0</formula>
    </cfRule>
  </conditionalFormatting>
  <conditionalFormatting sqref="BF54">
    <cfRule type="cellIs" dxfId="6038" priority="1" stopIfTrue="1" operator="lessThan">
      <formula>0</formula>
    </cfRule>
  </conditionalFormatting>
  <printOptions horizontalCentered="1"/>
  <pageMargins left="0" right="0" top="0.25" bottom="0.45" header="0.17" footer="0.08"/>
  <pageSetup orientation="landscape" r:id="rId1"/>
  <headerFooter alignWithMargins="0">
    <oddFooter>&amp;L&amp;F</oddFooter>
  </headerFooter>
  <ignoredErrors>
    <ignoredError sqref="C4:AM6 BC56:BC82 P3:AM3 C56:AM59 C7:N7 P7:AK7 C8:N8 P8:AK8 C9:N9 P9:AK9 C10:N10 P10:AK10 P12:Q12 P13:X13 C14:N14 P14:AK14 C15:N15 P15:AK15 C16:N16 P16:R16 C17:N17 P17:R17 C18:N18 P18:Q18 P20:Q20 P21:X21 C22:N22 P22:AK22 C23:N23 P23:AG23 C24:N24 P24:R24 C25:N25 P25:R25 C26:N26 P26:Q26 P28:Q28 P29:X29 C30:N30 P30:AK30 C31:N31 P31:AK31 C32:N32 P32:R32 C33:N33 P33:R33 C34:N34 P34:R34 P36:Q36 P37:X37 C38:N38 P38:AK38 C39:N39 P39:AK39 C40:N40 P40:R40 C41:N41 P41:R41 C42:N42 P42:R42 C44:N44 P44:Q44 C45:N45 P45:X45 AM7 AM8 AM9 AM10 AM12 AM13 AM14 AM15 AM16 AM17 AM18 AM45 AI23:AK23 O60:AM60 O61:AM61 O62:AM62 C48:AK51 Z44:AK44 Z45:AK45 C53:X54 Z53:AK54 C55:AK55 AM55 AM46:AM51 AM53:AM54 C46:N46 P46:AK46 C47 E47:AK47 W12:X12 W18:AK18 W20:X20 W26:AK26 W28:X28 W36:X36 V44:X44 T16:AK16 T17:AK17 T24:AK24 T25:AK25 T32:AK32 T33:AK33 T34:AK34 T40:AK40 T41:AK41 T42:AK42" formulaRange="1"/>
    <ignoredError sqref="P43 BD43 AM43 AM19 AM27 AM35 BD7:BD27" formula="1"/>
    <ignoredError sqref="AM44 AM42 AM41 AM40 AM39 AM38 AM37 AM36 AM34 AM33 AM32 AM31 AM30 AM29 AM28 AM26 AM25 AM24 AM23 AM22 AM21 AM20" formula="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F94"/>
  <sheetViews>
    <sheetView workbookViewId="0">
      <pane xSplit="2" ySplit="6" topLeftCell="C7" activePane="bottomRight" state="frozen"/>
      <selection activeCell="O51" sqref="O51"/>
      <selection pane="topRight" activeCell="O51" sqref="O51"/>
      <selection pane="bottomLeft" activeCell="O51" sqref="O51"/>
      <selection pane="bottomRight" activeCell="U44" sqref="U44"/>
    </sheetView>
  </sheetViews>
  <sheetFormatPr defaultRowHeight="15"/>
  <cols>
    <col min="1" max="1" width="15.7109375" customWidth="1"/>
    <col min="2" max="2" width="12.28515625" customWidth="1"/>
    <col min="3" max="3" width="10.28515625" customWidth="1"/>
    <col min="4" max="4" width="8.5703125" customWidth="1"/>
    <col min="5" max="5" width="10.5703125" style="20" customWidth="1"/>
    <col min="6" max="14" width="8.5703125" customWidth="1"/>
    <col min="15" max="15" width="9.5703125" customWidth="1"/>
    <col min="16" max="16" width="10.42578125" customWidth="1"/>
    <col min="17" max="17" width="2.42578125" customWidth="1"/>
    <col min="18" max="18" width="18" customWidth="1"/>
    <col min="19" max="30" width="10.28515625" customWidth="1"/>
    <col min="31" max="32" width="12.42578125" customWidth="1"/>
  </cols>
  <sheetData>
    <row r="1" spans="1:32" ht="12.75" customHeight="1">
      <c r="A1" s="44" t="s">
        <v>117</v>
      </c>
      <c r="B1" s="42"/>
      <c r="C1" s="2"/>
    </row>
    <row r="2" spans="1:32" ht="16.5">
      <c r="A2" s="44" t="s">
        <v>78</v>
      </c>
      <c r="B2" s="43"/>
      <c r="C2" s="3"/>
      <c r="D2" s="3"/>
      <c r="E2" s="21"/>
      <c r="F2" s="610"/>
      <c r="G2" s="610"/>
      <c r="H2" s="610"/>
      <c r="I2" s="610"/>
      <c r="J2" s="610"/>
      <c r="K2" s="610"/>
      <c r="L2" s="610"/>
      <c r="M2" s="610"/>
    </row>
    <row r="3" spans="1:32" ht="16.5">
      <c r="A3" s="41" t="s">
        <v>17</v>
      </c>
      <c r="B3" s="43"/>
      <c r="C3" s="3"/>
      <c r="D3" s="3"/>
      <c r="E3" s="21"/>
      <c r="F3" s="3"/>
      <c r="G3" s="3"/>
    </row>
    <row r="4" spans="1:32">
      <c r="A4" s="613">
        <f ca="1">+NOW()</f>
        <v>43909.416901041666</v>
      </c>
      <c r="B4" s="613"/>
      <c r="C4" s="3"/>
      <c r="D4" s="3"/>
      <c r="E4" s="21"/>
      <c r="F4" s="3"/>
      <c r="G4" s="3"/>
    </row>
    <row r="5" spans="1:32" ht="13.5" customHeight="1" thickBot="1">
      <c r="A5" s="1"/>
      <c r="B5" s="4" t="s">
        <v>22</v>
      </c>
      <c r="C5" s="348">
        <f>Omnigen!C3</f>
        <v>22</v>
      </c>
      <c r="D5" s="348">
        <f>Omnigen!D3</f>
        <v>22</v>
      </c>
      <c r="E5" s="348">
        <f>Omnigen!E3</f>
        <v>20</v>
      </c>
      <c r="F5" s="348">
        <f>Omnigen!F3</f>
        <v>23</v>
      </c>
      <c r="G5" s="348">
        <f>Omnigen!G3</f>
        <v>19</v>
      </c>
      <c r="H5" s="348">
        <f>Omnigen!H3</f>
        <v>20</v>
      </c>
      <c r="I5" s="348">
        <f>Omnigen!I3</f>
        <v>22</v>
      </c>
      <c r="J5" s="348">
        <f>Omnigen!J3</f>
        <v>20</v>
      </c>
      <c r="K5" s="348">
        <f>Omnigen!K3</f>
        <v>22</v>
      </c>
      <c r="L5" s="348">
        <f>Omnigen!L3</f>
        <v>22</v>
      </c>
      <c r="M5" s="348">
        <f>Omnigen!M3</f>
        <v>22</v>
      </c>
      <c r="N5" s="348">
        <f>Omnigen!N3</f>
        <v>20</v>
      </c>
      <c r="O5" s="348">
        <f>Omnigen!O3</f>
        <v>254</v>
      </c>
      <c r="R5" s="52" t="s">
        <v>22</v>
      </c>
      <c r="S5" s="348">
        <f>Omnigen!C3</f>
        <v>22</v>
      </c>
      <c r="T5" s="348">
        <f>Omnigen!D3</f>
        <v>22</v>
      </c>
      <c r="U5" s="348">
        <f>Omnigen!E3</f>
        <v>20</v>
      </c>
      <c r="V5" s="348">
        <f>Omnigen!F3</f>
        <v>23</v>
      </c>
      <c r="W5" s="348">
        <f>Omnigen!G3</f>
        <v>19</v>
      </c>
      <c r="X5" s="348">
        <f>Omnigen!H3</f>
        <v>20</v>
      </c>
      <c r="Y5" s="348">
        <f>Omnigen!I3</f>
        <v>22</v>
      </c>
      <c r="Z5" s="348">
        <f>Omnigen!J3</f>
        <v>20</v>
      </c>
      <c r="AA5" s="348">
        <f>Omnigen!K3</f>
        <v>22</v>
      </c>
      <c r="AB5" s="348">
        <f>Omnigen!L3</f>
        <v>22</v>
      </c>
      <c r="AC5" s="348">
        <f>Omnigen!M3</f>
        <v>22</v>
      </c>
      <c r="AD5" s="348">
        <f>Omnigen!N3</f>
        <v>20</v>
      </c>
      <c r="AE5" s="348">
        <f>Omnigen!O3</f>
        <v>254</v>
      </c>
      <c r="AF5" s="53"/>
    </row>
    <row r="6" spans="1:32" ht="13.5" customHeight="1" thickBot="1">
      <c r="A6" s="614" t="s">
        <v>0</v>
      </c>
      <c r="B6" s="615"/>
      <c r="C6" s="84" t="s">
        <v>1</v>
      </c>
      <c r="D6" s="85" t="s">
        <v>2</v>
      </c>
      <c r="E6" s="86" t="s">
        <v>3</v>
      </c>
      <c r="F6" s="85" t="s">
        <v>4</v>
      </c>
      <c r="G6" s="85" t="s">
        <v>5</v>
      </c>
      <c r="H6" s="85" t="s">
        <v>6</v>
      </c>
      <c r="I6" s="85" t="s">
        <v>7</v>
      </c>
      <c r="J6" s="85" t="s">
        <v>8</v>
      </c>
      <c r="K6" s="85" t="s">
        <v>9</v>
      </c>
      <c r="L6" s="85" t="s">
        <v>10</v>
      </c>
      <c r="M6" s="85" t="s">
        <v>11</v>
      </c>
      <c r="N6" s="85" t="s">
        <v>12</v>
      </c>
      <c r="O6" s="27" t="s">
        <v>68</v>
      </c>
      <c r="P6" s="28" t="s">
        <v>13</v>
      </c>
      <c r="Q6" s="387"/>
      <c r="R6" s="448" t="s">
        <v>48</v>
      </c>
      <c r="S6" s="84" t="s">
        <v>1</v>
      </c>
      <c r="T6" s="85" t="s">
        <v>2</v>
      </c>
      <c r="U6" s="86" t="s">
        <v>3</v>
      </c>
      <c r="V6" s="85" t="s">
        <v>4</v>
      </c>
      <c r="W6" s="85" t="s">
        <v>5</v>
      </c>
      <c r="X6" s="85" t="s">
        <v>6</v>
      </c>
      <c r="Y6" s="85" t="s">
        <v>7</v>
      </c>
      <c r="Z6" s="85" t="s">
        <v>8</v>
      </c>
      <c r="AA6" s="85" t="s">
        <v>9</v>
      </c>
      <c r="AB6" s="85" t="s">
        <v>10</v>
      </c>
      <c r="AC6" s="85" t="s">
        <v>11</v>
      </c>
      <c r="AD6" s="85" t="s">
        <v>12</v>
      </c>
      <c r="AE6" s="75" t="s">
        <v>68</v>
      </c>
      <c r="AF6" s="28" t="s">
        <v>20</v>
      </c>
    </row>
    <row r="7" spans="1:32" ht="13.5" customHeight="1">
      <c r="A7" s="445" t="s">
        <v>97</v>
      </c>
      <c r="B7" s="30" t="s">
        <v>86</v>
      </c>
      <c r="C7" s="252">
        <v>187.83744999999999</v>
      </c>
      <c r="D7" s="252">
        <v>109.66650249999999</v>
      </c>
      <c r="E7" s="252">
        <v>45.273719999999997</v>
      </c>
      <c r="F7" s="252">
        <v>143.53471249999998</v>
      </c>
      <c r="G7" s="252">
        <v>130.33813749999999</v>
      </c>
      <c r="H7" s="252">
        <v>134.3741225</v>
      </c>
      <c r="I7" s="252">
        <v>90.499020000000002</v>
      </c>
      <c r="J7" s="252">
        <v>136.59558749999999</v>
      </c>
      <c r="K7" s="252">
        <v>139.04689999999999</v>
      </c>
      <c r="L7" s="252">
        <v>119.43597499999998</v>
      </c>
      <c r="M7" s="252">
        <v>116.49621499999999</v>
      </c>
      <c r="N7" s="252">
        <v>176.30695750000001</v>
      </c>
      <c r="O7" s="37">
        <f t="shared" ref="O7:O38" si="0">SUM(C7:J7)</f>
        <v>978.1192524999999</v>
      </c>
      <c r="P7" s="36">
        <f t="shared" ref="P7:P46" si="1">SUM(C7:N7)</f>
        <v>1529.4052999999997</v>
      </c>
      <c r="Q7" s="388"/>
      <c r="R7" s="30" t="s">
        <v>86</v>
      </c>
      <c r="S7" s="252">
        <v>40586.453699999998</v>
      </c>
      <c r="T7" s="252">
        <v>12468.730000000001</v>
      </c>
      <c r="U7" s="252">
        <v>20330.229999999996</v>
      </c>
      <c r="V7" s="252">
        <v>53439.999999999993</v>
      </c>
      <c r="W7" s="252">
        <v>37338.79</v>
      </c>
      <c r="X7" s="252">
        <v>12759.869999999999</v>
      </c>
      <c r="Y7" s="252">
        <v>21787.600000000002</v>
      </c>
      <c r="Z7" s="252">
        <v>24210.25</v>
      </c>
      <c r="AA7" s="252">
        <v>26298.750000000004</v>
      </c>
      <c r="AB7" s="252">
        <v>21527.360000000004</v>
      </c>
      <c r="AC7" s="252">
        <v>34567.56</v>
      </c>
      <c r="AD7" s="252">
        <v>47199.894999999997</v>
      </c>
      <c r="AE7" s="49">
        <f t="shared" ref="AE7:AE38" si="2">SUM(S7:Z7)</f>
        <v>222921.92370000001</v>
      </c>
      <c r="AF7" s="50">
        <f t="shared" ref="AF7:AF14" si="3">SUM(S7:AD7)</f>
        <v>352515.48870000005</v>
      </c>
    </row>
    <row r="8" spans="1:32" ht="13.5" customHeight="1">
      <c r="A8" s="87"/>
      <c r="B8" s="30" t="s">
        <v>96</v>
      </c>
      <c r="C8" s="252">
        <v>123.77815750000001</v>
      </c>
      <c r="D8" s="252">
        <v>131.7458</v>
      </c>
      <c r="E8" s="252">
        <v>166.12991500000001</v>
      </c>
      <c r="F8" s="252">
        <v>197.04512500000001</v>
      </c>
      <c r="G8" s="252">
        <v>128.95400000000001</v>
      </c>
      <c r="H8" s="252">
        <v>239.99955750000001</v>
      </c>
      <c r="I8" s="252">
        <v>116.9509</v>
      </c>
      <c r="J8" s="252">
        <v>171.99885750000001</v>
      </c>
      <c r="K8" s="252">
        <v>247.7474575</v>
      </c>
      <c r="L8" s="252">
        <v>217.87772749999999</v>
      </c>
      <c r="M8" s="252">
        <v>231.70213000000001</v>
      </c>
      <c r="N8" s="252">
        <v>216.98094499999999</v>
      </c>
      <c r="O8" s="37">
        <f t="shared" si="0"/>
        <v>1276.6023125000002</v>
      </c>
      <c r="P8" s="36">
        <f t="shared" si="1"/>
        <v>2190.9105724999999</v>
      </c>
      <c r="Q8" s="387"/>
      <c r="R8" s="30" t="s">
        <v>96</v>
      </c>
      <c r="S8" s="252">
        <v>25958.089999999993</v>
      </c>
      <c r="T8" s="252">
        <v>40904.47</v>
      </c>
      <c r="U8" s="252">
        <v>27458.49</v>
      </c>
      <c r="V8" s="252">
        <v>31836.95</v>
      </c>
      <c r="W8" s="252">
        <v>22441.83</v>
      </c>
      <c r="X8" s="252">
        <v>41426.9</v>
      </c>
      <c r="Y8" s="252">
        <v>23902.350000000002</v>
      </c>
      <c r="Z8" s="252">
        <v>24905.5</v>
      </c>
      <c r="AA8" s="252">
        <v>52551.549999999996</v>
      </c>
      <c r="AB8" s="252">
        <v>27124.279999999995</v>
      </c>
      <c r="AC8" s="252">
        <v>24611.559999999994</v>
      </c>
      <c r="AD8" s="252">
        <v>36808.269999999997</v>
      </c>
      <c r="AE8" s="49">
        <f t="shared" si="2"/>
        <v>238834.58000000002</v>
      </c>
      <c r="AF8" s="50">
        <f t="shared" si="3"/>
        <v>379930.24</v>
      </c>
    </row>
    <row r="9" spans="1:32" ht="13.5" customHeight="1">
      <c r="A9" s="233"/>
      <c r="B9" s="30" t="s">
        <v>119</v>
      </c>
      <c r="C9" s="252">
        <v>203.50199999999998</v>
      </c>
      <c r="D9" s="252">
        <v>190.3501115</v>
      </c>
      <c r="E9" s="252">
        <v>256.48569999999995</v>
      </c>
      <c r="F9" s="252">
        <v>144.3709035</v>
      </c>
      <c r="G9" s="252">
        <v>262.84182749999997</v>
      </c>
      <c r="H9" s="270">
        <v>158.74059999999997</v>
      </c>
      <c r="I9" s="252">
        <v>190.62620000000001</v>
      </c>
      <c r="J9" s="252">
        <v>280.92389000000003</v>
      </c>
      <c r="K9" s="252">
        <v>152.50962750000002</v>
      </c>
      <c r="L9" s="252">
        <v>236.36645000000001</v>
      </c>
      <c r="M9" s="252">
        <v>238.38739999999999</v>
      </c>
      <c r="N9" s="252">
        <v>201.12709999999998</v>
      </c>
      <c r="O9" s="37">
        <f t="shared" si="0"/>
        <v>1687.8412324999997</v>
      </c>
      <c r="P9" s="36">
        <f t="shared" si="1"/>
        <v>2516.2318100000002</v>
      </c>
      <c r="Q9" s="387"/>
      <c r="R9" s="30" t="s">
        <v>119</v>
      </c>
      <c r="S9" s="252">
        <v>25414.82</v>
      </c>
      <c r="T9" s="252">
        <v>46608.34</v>
      </c>
      <c r="U9" s="252">
        <v>32094.805</v>
      </c>
      <c r="V9" s="252">
        <v>17499.02</v>
      </c>
      <c r="W9" s="252">
        <v>71322.83</v>
      </c>
      <c r="X9" s="252">
        <v>37439.31</v>
      </c>
      <c r="Y9" s="270">
        <v>38102.42</v>
      </c>
      <c r="Z9" s="252">
        <v>50299.47</v>
      </c>
      <c r="AA9" s="252">
        <v>38779.919999999998</v>
      </c>
      <c r="AB9" s="252">
        <v>46684.44</v>
      </c>
      <c r="AC9" s="252">
        <v>44479.65</v>
      </c>
      <c r="AD9" s="252">
        <v>39190</v>
      </c>
      <c r="AE9" s="49">
        <f t="shared" si="2"/>
        <v>318781.01500000001</v>
      </c>
      <c r="AF9" s="50">
        <f t="shared" si="3"/>
        <v>487915.02500000002</v>
      </c>
    </row>
    <row r="10" spans="1:32" ht="13.5" customHeight="1">
      <c r="A10" s="259"/>
      <c r="B10" s="30" t="s">
        <v>124</v>
      </c>
      <c r="C10" s="252">
        <v>223.79169000000002</v>
      </c>
      <c r="D10" s="252">
        <v>245.38315000000003</v>
      </c>
      <c r="E10" s="252">
        <v>201.0953725</v>
      </c>
      <c r="F10" s="252">
        <v>248.60210000000001</v>
      </c>
      <c r="G10" s="252">
        <v>283.71411499999999</v>
      </c>
      <c r="H10" s="270">
        <v>242.61782249999999</v>
      </c>
      <c r="I10" s="252">
        <v>327.57570000000004</v>
      </c>
      <c r="J10" s="252">
        <v>234.88006250000001</v>
      </c>
      <c r="K10" s="252">
        <v>214.51989</v>
      </c>
      <c r="L10" s="252">
        <v>194.97215</v>
      </c>
      <c r="M10" s="252">
        <v>186.88479999999998</v>
      </c>
      <c r="N10" s="252">
        <v>218.34359499999999</v>
      </c>
      <c r="O10" s="37">
        <f t="shared" si="0"/>
        <v>2007.6600125000004</v>
      </c>
      <c r="P10" s="36">
        <f t="shared" si="1"/>
        <v>2822.3804475000002</v>
      </c>
      <c r="Q10" s="387"/>
      <c r="R10" s="30" t="s">
        <v>124</v>
      </c>
      <c r="S10" s="252">
        <v>34852.69</v>
      </c>
      <c r="T10" s="252">
        <v>51534.46</v>
      </c>
      <c r="U10" s="252">
        <v>33682.515099999997</v>
      </c>
      <c r="V10" s="252">
        <v>56488.800000000003</v>
      </c>
      <c r="W10" s="252">
        <v>58849.4</v>
      </c>
      <c r="X10" s="252">
        <v>35171.705099999999</v>
      </c>
      <c r="Y10" s="270">
        <v>57386.71</v>
      </c>
      <c r="Z10" s="252">
        <v>41146.6</v>
      </c>
      <c r="AA10" s="252">
        <v>80073.141399999993</v>
      </c>
      <c r="AB10" s="252">
        <v>25692.752400000001</v>
      </c>
      <c r="AC10" s="252">
        <v>21394.052</v>
      </c>
      <c r="AD10" s="252">
        <v>36927.550000000003</v>
      </c>
      <c r="AE10" s="49">
        <f t="shared" si="2"/>
        <v>369112.88019999996</v>
      </c>
      <c r="AF10" s="50">
        <f t="shared" si="3"/>
        <v>533200.37600000005</v>
      </c>
    </row>
    <row r="11" spans="1:32" ht="13.5" customHeight="1">
      <c r="A11" s="478"/>
      <c r="B11" s="30" t="s">
        <v>139</v>
      </c>
      <c r="C11" s="270">
        <v>171.97047499999996</v>
      </c>
      <c r="D11" s="270">
        <v>148.03888499999999</v>
      </c>
      <c r="E11" s="270">
        <v>177.41584999999998</v>
      </c>
      <c r="F11" s="270">
        <v>199.7012</v>
      </c>
      <c r="G11" s="270">
        <v>268.841115</v>
      </c>
      <c r="H11" s="270">
        <v>226.97620000000001</v>
      </c>
      <c r="I11" s="270">
        <v>228.31401500000001</v>
      </c>
      <c r="J11" s="270">
        <v>181.49036999999998</v>
      </c>
      <c r="K11" s="270">
        <v>311.34835749999996</v>
      </c>
      <c r="L11" s="270">
        <v>112.28569999999999</v>
      </c>
      <c r="M11" s="270">
        <v>269.5926</v>
      </c>
      <c r="N11" s="466">
        <v>133.6035335</v>
      </c>
      <c r="O11" s="37">
        <f t="shared" si="0"/>
        <v>1602.74811</v>
      </c>
      <c r="P11" s="36">
        <f t="shared" ref="P11" si="4">SUM(C11:N11)</f>
        <v>2429.578301</v>
      </c>
      <c r="Q11" s="387"/>
      <c r="R11" s="30" t="s">
        <v>139</v>
      </c>
      <c r="S11" s="252">
        <v>17960.012100000004</v>
      </c>
      <c r="T11" s="252">
        <v>15488.517600000001</v>
      </c>
      <c r="U11" s="252">
        <v>25378.416300000004</v>
      </c>
      <c r="V11" s="270">
        <v>16288.231</v>
      </c>
      <c r="W11" s="270">
        <v>45566.382600000004</v>
      </c>
      <c r="X11" s="270">
        <v>16652.072</v>
      </c>
      <c r="Y11" s="270">
        <v>30861.2304</v>
      </c>
      <c r="Z11" s="270">
        <v>16939</v>
      </c>
      <c r="AA11" s="270">
        <v>47649.613299999997</v>
      </c>
      <c r="AB11" s="270">
        <v>41468.29</v>
      </c>
      <c r="AC11" s="466">
        <v>22514.286</v>
      </c>
      <c r="AD11" s="270">
        <v>16730.12</v>
      </c>
      <c r="AE11" s="49">
        <f t="shared" si="2"/>
        <v>185133.86200000002</v>
      </c>
      <c r="AF11" s="50">
        <f t="shared" ref="AF11" si="5">SUM(S11:AD11)</f>
        <v>313496.17130000005</v>
      </c>
    </row>
    <row r="12" spans="1:32" ht="13.5" customHeight="1">
      <c r="A12" s="271"/>
      <c r="B12" s="30" t="s">
        <v>193</v>
      </c>
      <c r="C12" s="252">
        <v>193.41555750000001</v>
      </c>
      <c r="D12" s="466">
        <v>90.153483500000007</v>
      </c>
      <c r="E12" s="270">
        <v>140.7808</v>
      </c>
      <c r="F12" s="466">
        <v>283.88898749999998</v>
      </c>
      <c r="G12" s="270">
        <v>117.92255249999999</v>
      </c>
      <c r="H12" s="270">
        <v>281.49119999999999</v>
      </c>
      <c r="I12" s="270">
        <v>209.95649499999999</v>
      </c>
      <c r="J12" s="270">
        <v>200.923644</v>
      </c>
      <c r="K12" s="526">
        <v>305.33599879842114</v>
      </c>
      <c r="L12" s="526">
        <v>117.17622074428149</v>
      </c>
      <c r="M12" s="526">
        <v>105.69127081839149</v>
      </c>
      <c r="N12" s="526">
        <v>144.28045245200701</v>
      </c>
      <c r="O12" s="37">
        <f t="shared" si="0"/>
        <v>1518.5327199999997</v>
      </c>
      <c r="P12" s="36">
        <f t="shared" si="1"/>
        <v>2191.016662813101</v>
      </c>
      <c r="Q12" s="387"/>
      <c r="R12" s="30" t="s">
        <v>193</v>
      </c>
      <c r="S12" s="252">
        <v>33528.204400000002</v>
      </c>
      <c r="T12" s="252">
        <v>19893.308799999999</v>
      </c>
      <c r="U12" s="252">
        <v>4937.6610000000001</v>
      </c>
      <c r="V12" s="466">
        <v>33530.537100000001</v>
      </c>
      <c r="W12" s="270">
        <v>24015.275099999999</v>
      </c>
      <c r="X12" s="270">
        <v>58427.310999999994</v>
      </c>
      <c r="Y12" s="270">
        <v>23413.4519</v>
      </c>
      <c r="Z12" s="270">
        <v>37728.49</v>
      </c>
      <c r="AA12" s="526">
        <v>40874.024374628279</v>
      </c>
      <c r="AB12" s="526">
        <v>54055.690163405292</v>
      </c>
      <c r="AC12" s="526">
        <v>7548.4091649225229</v>
      </c>
      <c r="AD12" s="526">
        <v>17209.539379056139</v>
      </c>
      <c r="AE12" s="49">
        <f t="shared" si="2"/>
        <v>235474.23929999996</v>
      </c>
      <c r="AF12" s="50">
        <f t="shared" si="3"/>
        <v>355161.90238201217</v>
      </c>
    </row>
    <row r="13" spans="1:32" ht="13.5" customHeight="1">
      <c r="A13" s="147"/>
      <c r="B13" s="30" t="s">
        <v>194</v>
      </c>
      <c r="C13" s="252">
        <v>158.46283182132237</v>
      </c>
      <c r="D13" s="252">
        <v>173.7849850997097</v>
      </c>
      <c r="E13" s="252">
        <v>179.62294489271625</v>
      </c>
      <c r="F13" s="252">
        <v>147.84176853193685</v>
      </c>
      <c r="G13" s="270">
        <v>258.60353705155023</v>
      </c>
      <c r="H13" s="270">
        <v>186.71782166144041</v>
      </c>
      <c r="I13" s="270">
        <v>209.53972540328218</v>
      </c>
      <c r="J13" s="252">
        <v>165.45622792275029</v>
      </c>
      <c r="K13" s="252">
        <v>305.33599879842114</v>
      </c>
      <c r="L13" s="252">
        <v>117.17622074428149</v>
      </c>
      <c r="M13" s="252">
        <v>105.69127081839149</v>
      </c>
      <c r="N13" s="252">
        <v>144.28045245200701</v>
      </c>
      <c r="O13" s="37">
        <f t="shared" si="0"/>
        <v>1480.029842384708</v>
      </c>
      <c r="P13" s="36">
        <f t="shared" si="1"/>
        <v>2152.5137851978088</v>
      </c>
      <c r="Q13" s="387"/>
      <c r="R13" s="30" t="s">
        <v>194</v>
      </c>
      <c r="S13" s="252">
        <v>17614.551085383522</v>
      </c>
      <c r="T13" s="252">
        <v>29797.968973212788</v>
      </c>
      <c r="U13" s="252">
        <v>30545.172214845938</v>
      </c>
      <c r="V13" s="252">
        <v>11649.225777813903</v>
      </c>
      <c r="W13" s="270">
        <v>52336.38279863949</v>
      </c>
      <c r="X13" s="270">
        <v>12834.805719695069</v>
      </c>
      <c r="Y13" s="270">
        <v>39564.025981727995</v>
      </c>
      <c r="Z13" s="252">
        <v>17533.267245522195</v>
      </c>
      <c r="AA13" s="252">
        <v>40874.024374628279</v>
      </c>
      <c r="AB13" s="252">
        <v>54055.690163405292</v>
      </c>
      <c r="AC13" s="252">
        <v>7548.4091649225229</v>
      </c>
      <c r="AD13" s="252">
        <v>17209.539379056139</v>
      </c>
      <c r="AE13" s="49">
        <f t="shared" si="2"/>
        <v>211875.39979684088</v>
      </c>
      <c r="AF13" s="50">
        <f t="shared" si="3"/>
        <v>331563.06287885312</v>
      </c>
    </row>
    <row r="14" spans="1:32" ht="13.5" customHeight="1" thickBot="1">
      <c r="A14" s="148"/>
      <c r="B14" s="91" t="s">
        <v>18</v>
      </c>
      <c r="C14" s="254">
        <f t="shared" ref="C14:N14" si="6">C12-C13</f>
        <v>34.952725678677638</v>
      </c>
      <c r="D14" s="254">
        <f t="shared" si="6"/>
        <v>-83.631501599709694</v>
      </c>
      <c r="E14" s="254">
        <f t="shared" si="6"/>
        <v>-38.842144892716249</v>
      </c>
      <c r="F14" s="254">
        <f t="shared" si="6"/>
        <v>136.04721896806313</v>
      </c>
      <c r="G14" s="539">
        <f t="shared" si="6"/>
        <v>-140.68098455155024</v>
      </c>
      <c r="H14" s="539">
        <f t="shared" si="6"/>
        <v>94.773378338559581</v>
      </c>
      <c r="I14" s="539">
        <f t="shared" si="6"/>
        <v>0.41676959671781333</v>
      </c>
      <c r="J14" s="254">
        <f t="shared" si="6"/>
        <v>35.467416077249709</v>
      </c>
      <c r="K14" s="254">
        <f t="shared" si="6"/>
        <v>0</v>
      </c>
      <c r="L14" s="254">
        <f t="shared" si="6"/>
        <v>0</v>
      </c>
      <c r="M14" s="254">
        <f t="shared" si="6"/>
        <v>0</v>
      </c>
      <c r="N14" s="254">
        <f t="shared" si="6"/>
        <v>0</v>
      </c>
      <c r="O14" s="92">
        <f t="shared" si="0"/>
        <v>38.502877615291695</v>
      </c>
      <c r="P14" s="93">
        <f t="shared" si="1"/>
        <v>38.502877615291695</v>
      </c>
      <c r="Q14" s="387"/>
      <c r="R14" s="91" t="s">
        <v>18</v>
      </c>
      <c r="S14" s="254">
        <f t="shared" ref="S14:AD14" si="7">S12-S13</f>
        <v>15913.65331461648</v>
      </c>
      <c r="T14" s="254">
        <f t="shared" si="7"/>
        <v>-9904.6601732127892</v>
      </c>
      <c r="U14" s="254">
        <f t="shared" si="7"/>
        <v>-25607.511214845938</v>
      </c>
      <c r="V14" s="254">
        <f t="shared" si="7"/>
        <v>21881.311322186099</v>
      </c>
      <c r="W14" s="539">
        <f t="shared" si="7"/>
        <v>-28321.107698639491</v>
      </c>
      <c r="X14" s="539">
        <f t="shared" si="7"/>
        <v>45592.505280304926</v>
      </c>
      <c r="Y14" s="539">
        <f t="shared" si="7"/>
        <v>-16150.574081727995</v>
      </c>
      <c r="Z14" s="254">
        <f t="shared" si="7"/>
        <v>20195.222754477803</v>
      </c>
      <c r="AA14" s="254">
        <f t="shared" si="7"/>
        <v>0</v>
      </c>
      <c r="AB14" s="254">
        <f t="shared" si="7"/>
        <v>0</v>
      </c>
      <c r="AC14" s="254">
        <f t="shared" si="7"/>
        <v>0</v>
      </c>
      <c r="AD14" s="254">
        <f t="shared" si="7"/>
        <v>0</v>
      </c>
      <c r="AE14" s="97">
        <f t="shared" si="2"/>
        <v>23598.839503159095</v>
      </c>
      <c r="AF14" s="98">
        <f t="shared" si="3"/>
        <v>23598.839503159095</v>
      </c>
    </row>
    <row r="15" spans="1:32" ht="13.5" customHeight="1">
      <c r="A15" s="445" t="s">
        <v>135</v>
      </c>
      <c r="B15" s="30" t="s">
        <v>86</v>
      </c>
      <c r="C15" s="252">
        <v>3378.9745125000004</v>
      </c>
      <c r="D15" s="252">
        <v>3142.4272750000005</v>
      </c>
      <c r="E15" s="252">
        <v>3345.0423000000023</v>
      </c>
      <c r="F15" s="252">
        <v>3578.4444649999996</v>
      </c>
      <c r="G15" s="270">
        <v>2990.314339999999</v>
      </c>
      <c r="H15" s="270">
        <v>3478.4103390000009</v>
      </c>
      <c r="I15" s="270">
        <v>3773.9261250000018</v>
      </c>
      <c r="J15" s="252">
        <v>3136.7687219999989</v>
      </c>
      <c r="K15" s="252">
        <f>3552.788187+20.1</f>
        <v>3572.888187</v>
      </c>
      <c r="L15" s="252">
        <v>3266.0370125000013</v>
      </c>
      <c r="M15" s="252">
        <v>2876.7439749999985</v>
      </c>
      <c r="N15" s="252">
        <v>3054.6879290000002</v>
      </c>
      <c r="O15" s="37">
        <f t="shared" si="0"/>
        <v>26824.308078500006</v>
      </c>
      <c r="P15" s="36">
        <f t="shared" si="1"/>
        <v>39594.665182000004</v>
      </c>
      <c r="Q15" s="388"/>
      <c r="R15" s="30" t="s">
        <v>86</v>
      </c>
      <c r="S15" s="252">
        <v>439984.13</v>
      </c>
      <c r="T15" s="252">
        <v>414893.36999999976</v>
      </c>
      <c r="U15" s="252">
        <v>359365.27000000014</v>
      </c>
      <c r="V15" s="252">
        <v>427958.57000000007</v>
      </c>
      <c r="W15" s="270">
        <v>282902.71999999974</v>
      </c>
      <c r="X15" s="270">
        <v>390329.20999999996</v>
      </c>
      <c r="Y15" s="270">
        <v>417813.71</v>
      </c>
      <c r="Z15" s="252">
        <v>354675.10000000003</v>
      </c>
      <c r="AA15" s="252">
        <f>405779.72+444.06</f>
        <v>406223.77999999997</v>
      </c>
      <c r="AB15" s="252">
        <f>366544.86+124.77</f>
        <v>366669.63</v>
      </c>
      <c r="AC15" s="252">
        <v>360084.13000000006</v>
      </c>
      <c r="AD15" s="252">
        <v>346603.81999999995</v>
      </c>
      <c r="AE15" s="49">
        <f t="shared" si="2"/>
        <v>3087922.0799999996</v>
      </c>
      <c r="AF15" s="50">
        <f t="shared" ref="AF15:AF61" si="8">SUM(S15:AD15)</f>
        <v>4567503.4399999995</v>
      </c>
    </row>
    <row r="16" spans="1:32" ht="13.5" customHeight="1">
      <c r="A16" s="264"/>
      <c r="B16" s="30" t="s">
        <v>96</v>
      </c>
      <c r="C16" s="252">
        <v>3040.6812289999998</v>
      </c>
      <c r="D16" s="252">
        <v>2902.7621374999999</v>
      </c>
      <c r="E16" s="252">
        <v>3248.8823600000001</v>
      </c>
      <c r="F16" s="252">
        <v>3126.8550479999999</v>
      </c>
      <c r="G16" s="270">
        <v>3042.0878585</v>
      </c>
      <c r="H16" s="270">
        <v>3442.4437389999998</v>
      </c>
      <c r="I16" s="270">
        <v>3425.1787479999998</v>
      </c>
      <c r="J16" s="252">
        <v>3536.3946185</v>
      </c>
      <c r="K16" s="252">
        <v>3993.3347905000001</v>
      </c>
      <c r="L16" s="252">
        <v>2973.7512649999999</v>
      </c>
      <c r="M16" s="252">
        <v>2814.0919005000001</v>
      </c>
      <c r="N16" s="252">
        <v>3120.2882085000001</v>
      </c>
      <c r="O16" s="37">
        <f t="shared" si="0"/>
        <v>25765.285738499995</v>
      </c>
      <c r="P16" s="36">
        <f t="shared" si="1"/>
        <v>38666.751902999997</v>
      </c>
      <c r="Q16" s="388"/>
      <c r="R16" s="30" t="s">
        <v>96</v>
      </c>
      <c r="S16" s="252">
        <v>323270.02000000008</v>
      </c>
      <c r="T16" s="252">
        <v>344449.70999999961</v>
      </c>
      <c r="U16" s="252">
        <v>375281.67000000016</v>
      </c>
      <c r="V16" s="252">
        <v>359037.97</v>
      </c>
      <c r="W16" s="270">
        <v>375067.4201000004</v>
      </c>
      <c r="X16" s="270">
        <v>432672.32</v>
      </c>
      <c r="Y16" s="270">
        <v>379161.49339999998</v>
      </c>
      <c r="Z16" s="252">
        <v>402088.60269999987</v>
      </c>
      <c r="AA16" s="252">
        <v>477602.08639999991</v>
      </c>
      <c r="AB16" s="252">
        <v>390486.53919999988</v>
      </c>
      <c r="AC16" s="252">
        <v>360318.07400000014</v>
      </c>
      <c r="AD16" s="252">
        <v>377041.29089999985</v>
      </c>
      <c r="AE16" s="49">
        <f t="shared" si="2"/>
        <v>2991029.2061999999</v>
      </c>
      <c r="AF16" s="50">
        <f t="shared" si="8"/>
        <v>4596477.1966999993</v>
      </c>
    </row>
    <row r="17" spans="1:32" ht="13.5" customHeight="1">
      <c r="A17" s="264"/>
      <c r="B17" s="30" t="s">
        <v>119</v>
      </c>
      <c r="C17" s="252">
        <v>2839</v>
      </c>
      <c r="D17" s="252">
        <v>3715</v>
      </c>
      <c r="E17" s="252">
        <v>2811</v>
      </c>
      <c r="F17" s="252">
        <v>3211</v>
      </c>
      <c r="G17" s="270">
        <v>2872</v>
      </c>
      <c r="H17" s="270">
        <v>3299</v>
      </c>
      <c r="I17" s="270">
        <v>3598</v>
      </c>
      <c r="J17" s="252">
        <v>2873</v>
      </c>
      <c r="K17" s="252">
        <v>2509</v>
      </c>
      <c r="L17" s="252">
        <v>2850</v>
      </c>
      <c r="M17" s="252">
        <v>3353</v>
      </c>
      <c r="N17" s="252">
        <v>3336</v>
      </c>
      <c r="O17" s="37">
        <f t="shared" si="0"/>
        <v>25218</v>
      </c>
      <c r="P17" s="36">
        <f t="shared" si="1"/>
        <v>37266</v>
      </c>
      <c r="Q17" s="388"/>
      <c r="R17" s="30" t="s">
        <v>119</v>
      </c>
      <c r="S17" s="252">
        <v>366516.49770000012</v>
      </c>
      <c r="T17" s="252">
        <v>483314.32450000005</v>
      </c>
      <c r="U17" s="252">
        <v>378351.2968000003</v>
      </c>
      <c r="V17" s="252">
        <v>393415.08780000033</v>
      </c>
      <c r="W17" s="270">
        <v>373557.3697000005</v>
      </c>
      <c r="X17" s="270">
        <v>399457.60230000003</v>
      </c>
      <c r="Y17" s="270">
        <v>430201.25719999999</v>
      </c>
      <c r="Z17" s="252">
        <v>321077.96839999995</v>
      </c>
      <c r="AA17" s="252">
        <v>411143.62109999993</v>
      </c>
      <c r="AB17" s="252">
        <v>313607.63000000024</v>
      </c>
      <c r="AC17" s="252">
        <v>396074.44220000022</v>
      </c>
      <c r="AD17" s="252">
        <v>346779.74399999977</v>
      </c>
      <c r="AE17" s="49">
        <f t="shared" si="2"/>
        <v>3145891.4044000013</v>
      </c>
      <c r="AF17" s="50">
        <f t="shared" si="8"/>
        <v>4613496.8417000016</v>
      </c>
    </row>
    <row r="18" spans="1:32" ht="13.5" customHeight="1">
      <c r="A18" s="261"/>
      <c r="B18" s="30" t="s">
        <v>124</v>
      </c>
      <c r="C18" s="252">
        <v>2951.5440770000009</v>
      </c>
      <c r="D18" s="252">
        <v>3403.2730549999987</v>
      </c>
      <c r="E18" s="252">
        <v>3030.2926279999997</v>
      </c>
      <c r="F18" s="252">
        <v>3332.4864410000014</v>
      </c>
      <c r="G18" s="270">
        <v>3361.826599</v>
      </c>
      <c r="H18" s="270">
        <v>2938.0889174999984</v>
      </c>
      <c r="I18" s="270">
        <v>3515.1450829999994</v>
      </c>
      <c r="J18" s="252">
        <v>3533.9151325000012</v>
      </c>
      <c r="K18" s="252">
        <v>3402.7316404999988</v>
      </c>
      <c r="L18" s="252">
        <v>3300.3207529999991</v>
      </c>
      <c r="M18" s="252">
        <v>3073.8227064999987</v>
      </c>
      <c r="N18" s="252">
        <v>3014.5954095000011</v>
      </c>
      <c r="O18" s="37">
        <f t="shared" si="0"/>
        <v>26066.571932999999</v>
      </c>
      <c r="P18" s="36">
        <f t="shared" si="1"/>
        <v>38858.042442499987</v>
      </c>
      <c r="Q18" s="387"/>
      <c r="R18" s="30" t="s">
        <v>124</v>
      </c>
      <c r="S18" s="252">
        <v>348717.53279999999</v>
      </c>
      <c r="T18" s="252">
        <v>334636.26159999985</v>
      </c>
      <c r="U18" s="252">
        <v>379483.86650000024</v>
      </c>
      <c r="V18" s="252">
        <v>464158.52270000015</v>
      </c>
      <c r="W18" s="270">
        <v>449620.0389000001</v>
      </c>
      <c r="X18" s="270">
        <v>360072.14319999982</v>
      </c>
      <c r="Y18" s="270">
        <v>495456.97809999972</v>
      </c>
      <c r="Z18" s="252">
        <v>498862.39129999967</v>
      </c>
      <c r="AA18" s="252">
        <v>418267.33369999996</v>
      </c>
      <c r="AB18" s="252">
        <v>391296.17330000037</v>
      </c>
      <c r="AC18" s="252">
        <v>383671.24119999993</v>
      </c>
      <c r="AD18" s="252">
        <v>330413.42529999994</v>
      </c>
      <c r="AE18" s="49">
        <f t="shared" si="2"/>
        <v>3331007.7350999997</v>
      </c>
      <c r="AF18" s="50">
        <f t="shared" si="8"/>
        <v>4854655.9085999997</v>
      </c>
    </row>
    <row r="19" spans="1:32" ht="13.5" customHeight="1">
      <c r="A19" s="478"/>
      <c r="B19" s="30" t="s">
        <v>139</v>
      </c>
      <c r="C19" s="270">
        <v>2782.4379825000005</v>
      </c>
      <c r="D19" s="270">
        <v>3303.4658565000004</v>
      </c>
      <c r="E19" s="270">
        <v>2957.7814109999999</v>
      </c>
      <c r="F19" s="270">
        <v>3441.3278985000002</v>
      </c>
      <c r="G19" s="270">
        <v>3265.8270370000014</v>
      </c>
      <c r="H19" s="270">
        <v>2969.6558565000005</v>
      </c>
      <c r="I19" s="270">
        <v>3802.3559820000009</v>
      </c>
      <c r="J19" s="270">
        <v>3313.8552994999991</v>
      </c>
      <c r="K19" s="270">
        <v>3395.804599500002</v>
      </c>
      <c r="L19" s="270">
        <v>3493.3095400000016</v>
      </c>
      <c r="M19" s="270">
        <v>3028.3556660000004</v>
      </c>
      <c r="N19" s="466">
        <v>2696.1422975000005</v>
      </c>
      <c r="O19" s="37">
        <f t="shared" si="0"/>
        <v>25836.707323500003</v>
      </c>
      <c r="P19" s="36">
        <f t="shared" ref="P19" si="9">SUM(C19:N19)</f>
        <v>38450.319426500013</v>
      </c>
      <c r="Q19" s="387"/>
      <c r="R19" s="30" t="s">
        <v>139</v>
      </c>
      <c r="S19" s="270">
        <v>319825.33059999999</v>
      </c>
      <c r="T19" s="270">
        <v>277033.59979999979</v>
      </c>
      <c r="U19" s="270">
        <v>268031.25639999995</v>
      </c>
      <c r="V19" s="270">
        <v>351588.04419999983</v>
      </c>
      <c r="W19" s="270">
        <v>324816.01020000008</v>
      </c>
      <c r="X19" s="270">
        <v>313188.71340000007</v>
      </c>
      <c r="Y19" s="270">
        <v>434979.31530000002</v>
      </c>
      <c r="Z19" s="270">
        <v>376025.9075000002</v>
      </c>
      <c r="AA19" s="270">
        <v>483504.16140000016</v>
      </c>
      <c r="AB19" s="270">
        <v>400710.61160000024</v>
      </c>
      <c r="AC19" s="466">
        <v>293263.99850000028</v>
      </c>
      <c r="AD19" s="270">
        <v>254247.5811000001</v>
      </c>
      <c r="AE19" s="49">
        <f t="shared" si="2"/>
        <v>2665488.1773999999</v>
      </c>
      <c r="AF19" s="50">
        <f>SUM(S19:AD19)</f>
        <v>4097214.5300000007</v>
      </c>
    </row>
    <row r="20" spans="1:32" ht="13.5" customHeight="1">
      <c r="A20" s="271"/>
      <c r="B20" s="30" t="s">
        <v>193</v>
      </c>
      <c r="C20" s="252">
        <v>3042.9452480000004</v>
      </c>
      <c r="D20" s="466">
        <v>2825.772870499999</v>
      </c>
      <c r="E20" s="270">
        <v>2817.7539389999993</v>
      </c>
      <c r="F20" s="466">
        <v>3396.2123985000003</v>
      </c>
      <c r="G20" s="270">
        <v>3040.2359395000008</v>
      </c>
      <c r="H20" s="270">
        <v>3282.8334715000005</v>
      </c>
      <c r="I20" s="270">
        <v>3927.0767149999983</v>
      </c>
      <c r="J20" s="270">
        <v>2976.2143234999994</v>
      </c>
      <c r="K20" s="526">
        <v>3432.3280550896256</v>
      </c>
      <c r="L20" s="526">
        <v>3503.5087328702766</v>
      </c>
      <c r="M20" s="526">
        <v>3430.9692677045332</v>
      </c>
      <c r="N20" s="526">
        <v>3286.4943517486599</v>
      </c>
      <c r="O20" s="37">
        <f t="shared" si="0"/>
        <v>25309.044905499999</v>
      </c>
      <c r="P20" s="36">
        <f t="shared" si="1"/>
        <v>38962.345312913094</v>
      </c>
      <c r="Q20" s="387"/>
      <c r="R20" s="30" t="s">
        <v>193</v>
      </c>
      <c r="S20" s="252">
        <v>301420.33000000031</v>
      </c>
      <c r="T20" s="466">
        <v>288425.17950000009</v>
      </c>
      <c r="U20" s="270">
        <v>284245.56539999973</v>
      </c>
      <c r="V20" s="466">
        <v>374898.17589999997</v>
      </c>
      <c r="W20" s="270">
        <v>318540.88899999997</v>
      </c>
      <c r="X20" s="270">
        <v>306937.91069999995</v>
      </c>
      <c r="Y20" s="270">
        <v>365562.21419999999</v>
      </c>
      <c r="Z20" s="270">
        <v>288406.8600000001</v>
      </c>
      <c r="AA20" s="526">
        <v>362238.65546650701</v>
      </c>
      <c r="AB20" s="526">
        <v>395282.67946508987</v>
      </c>
      <c r="AC20" s="526">
        <v>386536.59187761892</v>
      </c>
      <c r="AD20" s="526">
        <v>367247.97257665411</v>
      </c>
      <c r="AE20" s="49">
        <f t="shared" si="2"/>
        <v>2528437.1246999996</v>
      </c>
      <c r="AF20" s="50">
        <f>SUM(S20:AD20)</f>
        <v>4039743.0240858695</v>
      </c>
    </row>
    <row r="21" spans="1:32" ht="13.5" customHeight="1">
      <c r="A21" s="259"/>
      <c r="B21" s="30" t="s">
        <v>194</v>
      </c>
      <c r="C21" s="252">
        <v>3316.2442962410823</v>
      </c>
      <c r="D21" s="252">
        <v>3559.8593131885</v>
      </c>
      <c r="E21" s="252">
        <v>3329.1647277967968</v>
      </c>
      <c r="F21" s="252">
        <v>3308.2804921938573</v>
      </c>
      <c r="G21" s="270">
        <v>3298.5840976346844</v>
      </c>
      <c r="H21" s="270">
        <v>3170.8054124322334</v>
      </c>
      <c r="I21" s="270">
        <v>3837.5567781456757</v>
      </c>
      <c r="J21" s="252">
        <v>3351.4840162235437</v>
      </c>
      <c r="K21" s="252">
        <v>3432.3280550896256</v>
      </c>
      <c r="L21" s="252">
        <v>3503.5087328702766</v>
      </c>
      <c r="M21" s="252">
        <v>3430.9692677045332</v>
      </c>
      <c r="N21" s="252">
        <v>3286.4943517486599</v>
      </c>
      <c r="O21" s="37">
        <f t="shared" si="0"/>
        <v>27171.97913385637</v>
      </c>
      <c r="P21" s="36">
        <f t="shared" si="1"/>
        <v>40825.279541269469</v>
      </c>
      <c r="Q21" s="387"/>
      <c r="R21" s="30" t="s">
        <v>194</v>
      </c>
      <c r="S21" s="252">
        <v>347061.74076560041</v>
      </c>
      <c r="T21" s="252">
        <v>361991.11533382168</v>
      </c>
      <c r="U21" s="252">
        <v>345855.54007997009</v>
      </c>
      <c r="V21" s="252">
        <v>362851.48226667772</v>
      </c>
      <c r="W21" s="270">
        <v>349994.61187449208</v>
      </c>
      <c r="X21" s="270">
        <v>337088.45436182711</v>
      </c>
      <c r="Y21" s="270">
        <v>431358.45449989039</v>
      </c>
      <c r="Z21" s="252">
        <v>358118.62929784483</v>
      </c>
      <c r="AA21" s="252">
        <v>362238.65546650701</v>
      </c>
      <c r="AB21" s="252">
        <v>395282.67946508987</v>
      </c>
      <c r="AC21" s="252">
        <v>386536.59187761892</v>
      </c>
      <c r="AD21" s="252">
        <v>367247.97257665411</v>
      </c>
      <c r="AE21" s="49">
        <f t="shared" si="2"/>
        <v>2894320.0284801247</v>
      </c>
      <c r="AF21" s="50">
        <f t="shared" si="8"/>
        <v>4405625.9278659951</v>
      </c>
    </row>
    <row r="22" spans="1:32" ht="13.5" customHeight="1" thickBot="1">
      <c r="A22" s="260"/>
      <c r="B22" s="91" t="s">
        <v>18</v>
      </c>
      <c r="C22" s="254">
        <f t="shared" ref="C22:N22" si="10">C20-C21</f>
        <v>-273.29904824108189</v>
      </c>
      <c r="D22" s="254">
        <f t="shared" si="10"/>
        <v>-734.08644268850094</v>
      </c>
      <c r="E22" s="254">
        <f t="shared" si="10"/>
        <v>-511.41078879679753</v>
      </c>
      <c r="F22" s="254">
        <f t="shared" si="10"/>
        <v>87.931906306142992</v>
      </c>
      <c r="G22" s="539">
        <f t="shared" si="10"/>
        <v>-258.34815813468367</v>
      </c>
      <c r="H22" s="539">
        <f t="shared" si="10"/>
        <v>112.02805906776712</v>
      </c>
      <c r="I22" s="539">
        <f t="shared" si="10"/>
        <v>89.519936854322623</v>
      </c>
      <c r="J22" s="254">
        <f t="shared" si="10"/>
        <v>-375.26969272354427</v>
      </c>
      <c r="K22" s="254">
        <f t="shared" si="10"/>
        <v>0</v>
      </c>
      <c r="L22" s="254">
        <f t="shared" si="10"/>
        <v>0</v>
      </c>
      <c r="M22" s="254">
        <f t="shared" si="10"/>
        <v>0</v>
      </c>
      <c r="N22" s="254">
        <f t="shared" si="10"/>
        <v>0</v>
      </c>
      <c r="O22" s="92">
        <f t="shared" si="0"/>
        <v>-1862.9342283563756</v>
      </c>
      <c r="P22" s="93">
        <f t="shared" si="1"/>
        <v>-1862.9342283563756</v>
      </c>
      <c r="Q22" s="387"/>
      <c r="R22" s="91" t="s">
        <v>18</v>
      </c>
      <c r="S22" s="254">
        <f t="shared" ref="S22:AD22" si="11">S20-S21</f>
        <v>-45641.4107656001</v>
      </c>
      <c r="T22" s="254">
        <f t="shared" si="11"/>
        <v>-73565.935833821597</v>
      </c>
      <c r="U22" s="254">
        <f t="shared" si="11"/>
        <v>-61609.974679970357</v>
      </c>
      <c r="V22" s="254">
        <f t="shared" si="11"/>
        <v>12046.693633322255</v>
      </c>
      <c r="W22" s="539">
        <f t="shared" si="11"/>
        <v>-31453.722874492116</v>
      </c>
      <c r="X22" s="539">
        <f t="shared" si="11"/>
        <v>-30150.543661827163</v>
      </c>
      <c r="Y22" s="539">
        <f t="shared" si="11"/>
        <v>-65796.2402998904</v>
      </c>
      <c r="Z22" s="254">
        <f t="shared" si="11"/>
        <v>-69711.76929784473</v>
      </c>
      <c r="AA22" s="254">
        <f t="shared" si="11"/>
        <v>0</v>
      </c>
      <c r="AB22" s="254">
        <f t="shared" si="11"/>
        <v>0</v>
      </c>
      <c r="AC22" s="254">
        <f t="shared" si="11"/>
        <v>0</v>
      </c>
      <c r="AD22" s="254">
        <f t="shared" si="11"/>
        <v>0</v>
      </c>
      <c r="AE22" s="97">
        <f t="shared" si="2"/>
        <v>-365882.90378012421</v>
      </c>
      <c r="AF22" s="98">
        <f t="shared" si="8"/>
        <v>-365882.90378012421</v>
      </c>
    </row>
    <row r="23" spans="1:32" ht="13.5" customHeight="1">
      <c r="A23" s="273" t="s">
        <v>137</v>
      </c>
      <c r="B23" s="30" t="s">
        <v>86</v>
      </c>
      <c r="C23" s="48">
        <v>475.59947499999998</v>
      </c>
      <c r="D23" s="48">
        <v>528.50307750000002</v>
      </c>
      <c r="E23" s="48">
        <v>275.7864075</v>
      </c>
      <c r="F23" s="48">
        <v>523.83905000000004</v>
      </c>
      <c r="G23" s="267">
        <v>596.06027500000016</v>
      </c>
      <c r="H23" s="267">
        <v>567.69774000000007</v>
      </c>
      <c r="I23" s="267">
        <v>237.59005499999998</v>
      </c>
      <c r="J23" s="48">
        <v>483.85271000000006</v>
      </c>
      <c r="K23" s="48">
        <v>521.73538500000006</v>
      </c>
      <c r="L23" s="48">
        <v>536.10770249999996</v>
      </c>
      <c r="M23" s="48">
        <v>321.73047999999994</v>
      </c>
      <c r="N23" s="48">
        <v>442.35954499999997</v>
      </c>
      <c r="O23" s="37">
        <f t="shared" si="0"/>
        <v>3688.9287900000004</v>
      </c>
      <c r="P23" s="36">
        <f t="shared" si="1"/>
        <v>5510.8619025000016</v>
      </c>
      <c r="Q23" s="389"/>
      <c r="R23" s="30" t="s">
        <v>86</v>
      </c>
      <c r="S23" s="48">
        <v>71896.89</v>
      </c>
      <c r="T23" s="48">
        <v>132108.46</v>
      </c>
      <c r="U23" s="48">
        <v>77083.7</v>
      </c>
      <c r="V23" s="48">
        <v>131435.69</v>
      </c>
      <c r="W23" s="267">
        <v>149770.96</v>
      </c>
      <c r="X23" s="267">
        <v>171405.88</v>
      </c>
      <c r="Y23" s="267">
        <v>48013.120000000003</v>
      </c>
      <c r="Z23" s="48">
        <v>85664.16</v>
      </c>
      <c r="AA23" s="48">
        <v>81120.89</v>
      </c>
      <c r="AB23" s="48">
        <v>138991.63</v>
      </c>
      <c r="AC23" s="48">
        <v>130809.07</v>
      </c>
      <c r="AD23" s="48">
        <v>94746.27</v>
      </c>
      <c r="AE23" s="49">
        <f t="shared" si="2"/>
        <v>867378.86</v>
      </c>
      <c r="AF23" s="50">
        <f>SUM(S23:AD23)</f>
        <v>1313046.72</v>
      </c>
    </row>
    <row r="24" spans="1:32" ht="13.5" customHeight="1">
      <c r="A24" s="146"/>
      <c r="B24" s="30" t="s">
        <v>96</v>
      </c>
      <c r="C24" s="48">
        <v>337.94839999999999</v>
      </c>
      <c r="D24" s="48">
        <v>189.30580499999999</v>
      </c>
      <c r="E24" s="48">
        <v>274.51143000000002</v>
      </c>
      <c r="F24" s="48">
        <v>864.17147</v>
      </c>
      <c r="G24" s="267">
        <v>305.86328250000003</v>
      </c>
      <c r="H24" s="267">
        <v>97.731700000000004</v>
      </c>
      <c r="I24" s="267">
        <v>399.15461499999998</v>
      </c>
      <c r="J24" s="48">
        <v>302.48812500000003</v>
      </c>
      <c r="K24" s="48">
        <v>634.55166999999994</v>
      </c>
      <c r="L24" s="48">
        <v>546.58996999999999</v>
      </c>
      <c r="M24" s="48">
        <v>471.95580000000001</v>
      </c>
      <c r="N24" s="48">
        <v>357.40195749999998</v>
      </c>
      <c r="O24" s="37">
        <f t="shared" si="0"/>
        <v>2771.1748274999995</v>
      </c>
      <c r="P24" s="36">
        <f t="shared" si="1"/>
        <v>4781.6742249999998</v>
      </c>
      <c r="Q24" s="389"/>
      <c r="R24" s="30" t="s">
        <v>96</v>
      </c>
      <c r="S24" s="48">
        <v>170307.8</v>
      </c>
      <c r="T24" s="48">
        <v>36773.160000000003</v>
      </c>
      <c r="U24" s="48">
        <v>102846.63</v>
      </c>
      <c r="V24" s="48">
        <v>287976.48</v>
      </c>
      <c r="W24" s="267">
        <v>97308.24</v>
      </c>
      <c r="X24" s="267">
        <v>28768.34</v>
      </c>
      <c r="Y24" s="267">
        <v>82436.94</v>
      </c>
      <c r="Z24" s="48">
        <v>73794.820000000007</v>
      </c>
      <c r="AA24" s="48">
        <v>118936.7</v>
      </c>
      <c r="AB24" s="48">
        <v>115388.92</v>
      </c>
      <c r="AC24" s="48">
        <v>89528.5</v>
      </c>
      <c r="AD24" s="48">
        <v>60094.42</v>
      </c>
      <c r="AE24" s="49">
        <f t="shared" si="2"/>
        <v>880212.40999999992</v>
      </c>
      <c r="AF24" s="50">
        <f t="shared" ref="AF24:AF35" si="12">SUM(S24:AD24)</f>
        <v>1264160.9499999997</v>
      </c>
    </row>
    <row r="25" spans="1:32" ht="13.5" customHeight="1">
      <c r="A25" s="232"/>
      <c r="B25" s="30" t="s">
        <v>119</v>
      </c>
      <c r="C25" s="48">
        <v>645.60245000000009</v>
      </c>
      <c r="D25" s="48">
        <v>448.02990000000005</v>
      </c>
      <c r="E25" s="48">
        <v>637.97250750000001</v>
      </c>
      <c r="F25" s="48">
        <v>682.47445000000016</v>
      </c>
      <c r="G25" s="267">
        <v>895.01292500000011</v>
      </c>
      <c r="H25" s="267">
        <v>468.30262499999998</v>
      </c>
      <c r="I25" s="267">
        <v>292.18221499999999</v>
      </c>
      <c r="J25" s="48">
        <v>642.28100749999999</v>
      </c>
      <c r="K25" s="48">
        <v>839.53742000000113</v>
      </c>
      <c r="L25" s="48">
        <v>727.87180250000017</v>
      </c>
      <c r="M25" s="48">
        <v>550.99765249999996</v>
      </c>
      <c r="N25" s="48">
        <v>982.73007499999994</v>
      </c>
      <c r="O25" s="37">
        <f t="shared" si="0"/>
        <v>4711.85808</v>
      </c>
      <c r="P25" s="36">
        <f t="shared" si="1"/>
        <v>7812.9950300000019</v>
      </c>
      <c r="Q25" s="389"/>
      <c r="R25" s="30" t="s">
        <v>119</v>
      </c>
      <c r="S25" s="48">
        <v>161049.81999999998</v>
      </c>
      <c r="T25" s="48">
        <v>188152.83999999997</v>
      </c>
      <c r="U25" s="48">
        <v>168496.32000000007</v>
      </c>
      <c r="V25" s="48">
        <v>222210.83999999997</v>
      </c>
      <c r="W25" s="267">
        <v>249184.77999999997</v>
      </c>
      <c r="X25" s="267">
        <v>158188.85999999999</v>
      </c>
      <c r="Y25" s="267">
        <v>68582.559999999998</v>
      </c>
      <c r="Z25" s="48">
        <v>129952.69000000002</v>
      </c>
      <c r="AA25" s="48">
        <v>202194.12</v>
      </c>
      <c r="AB25" s="48">
        <v>160199.56999999998</v>
      </c>
      <c r="AC25" s="48">
        <v>99651.299999999988</v>
      </c>
      <c r="AD25" s="48">
        <v>164698.75999999998</v>
      </c>
      <c r="AE25" s="49">
        <f t="shared" si="2"/>
        <v>1345818.71</v>
      </c>
      <c r="AF25" s="50">
        <f t="shared" si="12"/>
        <v>1972562.4600000002</v>
      </c>
    </row>
    <row r="26" spans="1:32" ht="13.5" customHeight="1">
      <c r="A26" s="259"/>
      <c r="B26" s="30" t="s">
        <v>124</v>
      </c>
      <c r="C26" s="252">
        <v>281.41840849999988</v>
      </c>
      <c r="D26" s="252">
        <v>807.75877850000018</v>
      </c>
      <c r="E26" s="252">
        <v>571.24230000000011</v>
      </c>
      <c r="F26" s="48">
        <v>362.97403500000007</v>
      </c>
      <c r="G26" s="267">
        <v>433.85569999999996</v>
      </c>
      <c r="H26" s="267">
        <v>292.90332999999998</v>
      </c>
      <c r="I26" s="267">
        <v>645.53073250000011</v>
      </c>
      <c r="J26" s="48">
        <v>769.98770000000002</v>
      </c>
      <c r="K26" s="48">
        <v>906.39059050000003</v>
      </c>
      <c r="L26" s="48">
        <v>544.92613000000006</v>
      </c>
      <c r="M26" s="48">
        <v>699.64080000000001</v>
      </c>
      <c r="N26" s="48">
        <v>549.87905249999994</v>
      </c>
      <c r="O26" s="37">
        <f t="shared" si="0"/>
        <v>4165.6709845000005</v>
      </c>
      <c r="P26" s="36">
        <f t="shared" si="1"/>
        <v>6866.507557500001</v>
      </c>
      <c r="Q26" s="389"/>
      <c r="R26" s="30" t="s">
        <v>124</v>
      </c>
      <c r="S26" s="48">
        <v>71474.570000000007</v>
      </c>
      <c r="T26" s="48">
        <v>215847.47999999998</v>
      </c>
      <c r="U26" s="48">
        <v>207563.46000000002</v>
      </c>
      <c r="V26" s="48">
        <v>105853.42000000003</v>
      </c>
      <c r="W26" s="267">
        <v>134530.70000000001</v>
      </c>
      <c r="X26" s="267">
        <v>85443.950000000012</v>
      </c>
      <c r="Y26" s="267">
        <v>84779.829999999987</v>
      </c>
      <c r="Z26" s="48">
        <v>339296.31</v>
      </c>
      <c r="AA26" s="48">
        <v>111152.96999999999</v>
      </c>
      <c r="AB26" s="48">
        <v>208773.68</v>
      </c>
      <c r="AC26" s="48">
        <v>156368.23000000001</v>
      </c>
      <c r="AD26" s="48">
        <v>118783.15999999999</v>
      </c>
      <c r="AE26" s="49">
        <f t="shared" si="2"/>
        <v>1244789.72</v>
      </c>
      <c r="AF26" s="50">
        <f t="shared" si="12"/>
        <v>1839867.7599999998</v>
      </c>
    </row>
    <row r="27" spans="1:32" ht="13.5" customHeight="1">
      <c r="A27" s="478"/>
      <c r="B27" s="30" t="s">
        <v>139</v>
      </c>
      <c r="C27" s="252">
        <v>261.16161099999999</v>
      </c>
      <c r="D27" s="252">
        <v>262.63122499999997</v>
      </c>
      <c r="E27" s="252">
        <v>656.95360000000005</v>
      </c>
      <c r="F27" s="270">
        <v>789.62440000000004</v>
      </c>
      <c r="G27" s="270">
        <v>940.16865000000007</v>
      </c>
      <c r="H27" s="270">
        <v>430.40392000000003</v>
      </c>
      <c r="I27" s="270">
        <v>657.53293900000006</v>
      </c>
      <c r="J27" s="270">
        <v>272.02147500000007</v>
      </c>
      <c r="K27" s="270">
        <v>571.18369899999993</v>
      </c>
      <c r="L27" s="270">
        <v>760.46798500000102</v>
      </c>
      <c r="M27" s="48">
        <v>410.06267550000007</v>
      </c>
      <c r="N27" s="466">
        <v>166.22269750000001</v>
      </c>
      <c r="O27" s="37">
        <f t="shared" si="0"/>
        <v>4270.4978200000005</v>
      </c>
      <c r="P27" s="36">
        <f t="shared" ref="P27" si="13">SUM(C27:N27)</f>
        <v>6178.4348770000024</v>
      </c>
      <c r="Q27" s="389"/>
      <c r="R27" s="30" t="s">
        <v>139</v>
      </c>
      <c r="S27" s="267">
        <v>96451.23000000001</v>
      </c>
      <c r="T27" s="267">
        <v>110104.65000000001</v>
      </c>
      <c r="U27" s="267">
        <v>221011.51</v>
      </c>
      <c r="V27" s="267">
        <v>194844.61</v>
      </c>
      <c r="W27" s="267">
        <v>237269.3</v>
      </c>
      <c r="X27" s="267">
        <v>196736.43000000002</v>
      </c>
      <c r="Y27" s="267">
        <v>159555.24000000002</v>
      </c>
      <c r="Z27" s="267">
        <v>43674.100000000013</v>
      </c>
      <c r="AA27" s="270">
        <v>134849.51000000004</v>
      </c>
      <c r="AB27" s="270">
        <v>89733.060000000027</v>
      </c>
      <c r="AC27" s="70">
        <v>79117.470000000016</v>
      </c>
      <c r="AD27" s="270">
        <v>24436.36</v>
      </c>
      <c r="AE27" s="49">
        <f t="shared" si="2"/>
        <v>1259647.07</v>
      </c>
      <c r="AF27" s="50">
        <f>SUM(S27:AD27)</f>
        <v>1587783.4700000002</v>
      </c>
    </row>
    <row r="28" spans="1:32" ht="13.5" customHeight="1">
      <c r="A28" s="271"/>
      <c r="B28" s="30" t="s">
        <v>193</v>
      </c>
      <c r="C28" s="252">
        <v>450.91188399999999</v>
      </c>
      <c r="D28" s="252">
        <v>752.09189349999997</v>
      </c>
      <c r="E28" s="252">
        <v>441.48816950000008</v>
      </c>
      <c r="F28" s="466">
        <v>916.04892000000007</v>
      </c>
      <c r="G28" s="270">
        <v>241.67210949999998</v>
      </c>
      <c r="H28" s="270">
        <v>216.0699855</v>
      </c>
      <c r="I28" s="270">
        <v>216.295602</v>
      </c>
      <c r="J28" s="270">
        <v>463.26961100000005</v>
      </c>
      <c r="K28" s="526">
        <v>668.63191341177287</v>
      </c>
      <c r="L28" s="526">
        <v>830.21042929399516</v>
      </c>
      <c r="M28" s="149">
        <v>478.89376042038032</v>
      </c>
      <c r="N28" s="526">
        <v>496.36063995960541</v>
      </c>
      <c r="O28" s="37">
        <f t="shared" si="0"/>
        <v>3697.8481750000001</v>
      </c>
      <c r="P28" s="36">
        <f t="shared" si="1"/>
        <v>6171.9449180857537</v>
      </c>
      <c r="Q28" s="389"/>
      <c r="R28" s="30" t="s">
        <v>193</v>
      </c>
      <c r="S28" s="48">
        <v>190741.82000000004</v>
      </c>
      <c r="T28" s="70">
        <v>227595.57</v>
      </c>
      <c r="U28" s="267">
        <v>135793.87999999998</v>
      </c>
      <c r="V28" s="70">
        <v>219688.41</v>
      </c>
      <c r="W28" s="267">
        <v>95794.14999999998</v>
      </c>
      <c r="X28" s="267">
        <v>80076.01999999999</v>
      </c>
      <c r="Y28" s="267">
        <v>115015.66000000002</v>
      </c>
      <c r="Z28" s="267">
        <v>91146.71</v>
      </c>
      <c r="AA28" s="526">
        <v>196102.62000930985</v>
      </c>
      <c r="AB28" s="526">
        <v>139518.37138928613</v>
      </c>
      <c r="AC28" s="149">
        <v>93124.00179347978</v>
      </c>
      <c r="AD28" s="526">
        <v>116191.69546030503</v>
      </c>
      <c r="AE28" s="49">
        <f t="shared" si="2"/>
        <v>1155852.22</v>
      </c>
      <c r="AF28" s="50">
        <f>SUM(S28:AD28)</f>
        <v>1700788.9086523808</v>
      </c>
    </row>
    <row r="29" spans="1:32" ht="13.5" customHeight="1">
      <c r="A29" s="611"/>
      <c r="B29" s="30" t="s">
        <v>194</v>
      </c>
      <c r="C29" s="252">
        <v>310.88440198359655</v>
      </c>
      <c r="D29" s="252">
        <v>304.60735332113109</v>
      </c>
      <c r="E29" s="252">
        <v>780.93385102227501</v>
      </c>
      <c r="F29" s="252">
        <v>812.77421870742978</v>
      </c>
      <c r="G29" s="270">
        <v>997.96482445548975</v>
      </c>
      <c r="H29" s="270">
        <v>535.64114830019594</v>
      </c>
      <c r="I29" s="270">
        <v>596.43302679130193</v>
      </c>
      <c r="J29" s="252">
        <v>390.96779032018776</v>
      </c>
      <c r="K29" s="252">
        <v>668.63191341177287</v>
      </c>
      <c r="L29" s="252">
        <v>830.21042929399516</v>
      </c>
      <c r="M29" s="48">
        <v>478.89376042038032</v>
      </c>
      <c r="N29" s="252">
        <v>496.36063995960541</v>
      </c>
      <c r="O29" s="37">
        <f t="shared" si="0"/>
        <v>4730.2066149016082</v>
      </c>
      <c r="P29" s="36">
        <f t="shared" si="1"/>
        <v>7204.3033579873618</v>
      </c>
      <c r="Q29" s="389"/>
      <c r="R29" s="30" t="s">
        <v>194</v>
      </c>
      <c r="S29" s="48">
        <v>128860.23760827875</v>
      </c>
      <c r="T29" s="48">
        <v>129838.32187110459</v>
      </c>
      <c r="U29" s="48">
        <v>225579.47778039693</v>
      </c>
      <c r="V29" s="48">
        <v>187251.63761580607</v>
      </c>
      <c r="W29" s="267">
        <v>196292.78328979842</v>
      </c>
      <c r="X29" s="267">
        <v>182296.35501385407</v>
      </c>
      <c r="Y29" s="267">
        <v>141011.88703556237</v>
      </c>
      <c r="Z29" s="48">
        <v>98399.403374879854</v>
      </c>
      <c r="AA29" s="252">
        <v>196102.62000930985</v>
      </c>
      <c r="AB29" s="252">
        <v>139518.37138928613</v>
      </c>
      <c r="AC29" s="48">
        <v>93124.00179347978</v>
      </c>
      <c r="AD29" s="252">
        <v>116191.69546030503</v>
      </c>
      <c r="AE29" s="49">
        <f t="shared" si="2"/>
        <v>1289530.103589681</v>
      </c>
      <c r="AF29" s="50">
        <f t="shared" si="12"/>
        <v>1834466.7922420618</v>
      </c>
    </row>
    <row r="30" spans="1:32" ht="13.5" customHeight="1" thickBot="1">
      <c r="A30" s="612"/>
      <c r="B30" s="91" t="s">
        <v>18</v>
      </c>
      <c r="C30" s="254">
        <f t="shared" ref="C30:N30" si="14">C28-C29</f>
        <v>140.02748201640344</v>
      </c>
      <c r="D30" s="254">
        <f t="shared" si="14"/>
        <v>447.48454017886888</v>
      </c>
      <c r="E30" s="254">
        <f t="shared" si="14"/>
        <v>-339.44568152227492</v>
      </c>
      <c r="F30" s="254">
        <f t="shared" si="14"/>
        <v>103.27470129257028</v>
      </c>
      <c r="G30" s="539">
        <f t="shared" si="14"/>
        <v>-756.29271495548983</v>
      </c>
      <c r="H30" s="539">
        <f t="shared" si="14"/>
        <v>-319.57116280019591</v>
      </c>
      <c r="I30" s="539">
        <f t="shared" si="14"/>
        <v>-380.1374247913019</v>
      </c>
      <c r="J30" s="254">
        <f t="shared" si="14"/>
        <v>72.301820679812295</v>
      </c>
      <c r="K30" s="254">
        <f t="shared" si="14"/>
        <v>0</v>
      </c>
      <c r="L30" s="254">
        <f t="shared" si="14"/>
        <v>0</v>
      </c>
      <c r="M30" s="254">
        <f t="shared" si="14"/>
        <v>0</v>
      </c>
      <c r="N30" s="254">
        <f t="shared" si="14"/>
        <v>0</v>
      </c>
      <c r="O30" s="92">
        <f t="shared" si="0"/>
        <v>-1032.3584399016077</v>
      </c>
      <c r="P30" s="93">
        <f t="shared" si="1"/>
        <v>-1032.3584399016077</v>
      </c>
      <c r="Q30" s="389"/>
      <c r="R30" s="91" t="s">
        <v>18</v>
      </c>
      <c r="S30" s="254">
        <f t="shared" ref="S30:AD30" si="15">S28-S29</f>
        <v>61881.582391721284</v>
      </c>
      <c r="T30" s="254">
        <f t="shared" si="15"/>
        <v>97757.248128895415</v>
      </c>
      <c r="U30" s="254">
        <f t="shared" si="15"/>
        <v>-89785.597780396958</v>
      </c>
      <c r="V30" s="254">
        <f t="shared" si="15"/>
        <v>32436.77238419393</v>
      </c>
      <c r="W30" s="539">
        <f t="shared" si="15"/>
        <v>-100498.63328979844</v>
      </c>
      <c r="X30" s="539">
        <f t="shared" si="15"/>
        <v>-102220.33501385408</v>
      </c>
      <c r="Y30" s="539">
        <f t="shared" si="15"/>
        <v>-25996.227035562348</v>
      </c>
      <c r="Z30" s="254">
        <f t="shared" si="15"/>
        <v>-7252.6933748798474</v>
      </c>
      <c r="AA30" s="254">
        <f t="shared" si="15"/>
        <v>0</v>
      </c>
      <c r="AB30" s="254">
        <f t="shared" si="15"/>
        <v>0</v>
      </c>
      <c r="AC30" s="254">
        <f t="shared" si="15"/>
        <v>0</v>
      </c>
      <c r="AD30" s="254">
        <f t="shared" si="15"/>
        <v>0</v>
      </c>
      <c r="AE30" s="97">
        <f t="shared" si="2"/>
        <v>-133677.88358968106</v>
      </c>
      <c r="AF30" s="98">
        <f t="shared" si="12"/>
        <v>-133677.88358968106</v>
      </c>
    </row>
    <row r="31" spans="1:32" ht="13.5" customHeight="1">
      <c r="A31" s="273" t="s">
        <v>32</v>
      </c>
      <c r="B31" s="30" t="s">
        <v>86</v>
      </c>
      <c r="C31" s="48">
        <v>3906.5046474999999</v>
      </c>
      <c r="D31" s="48">
        <v>3528.1886299999974</v>
      </c>
      <c r="E31" s="48">
        <v>3400.0833969999994</v>
      </c>
      <c r="F31" s="48">
        <v>4142.9574950000006</v>
      </c>
      <c r="G31" s="267">
        <v>3628.9975174999995</v>
      </c>
      <c r="H31" s="267">
        <v>4309.1246175000006</v>
      </c>
      <c r="I31" s="267">
        <v>4758.0947714999947</v>
      </c>
      <c r="J31" s="48">
        <v>4082.7645955000012</v>
      </c>
      <c r="K31" s="48">
        <v>4357.9230810000008</v>
      </c>
      <c r="L31" s="48">
        <v>4198.6327575000032</v>
      </c>
      <c r="M31" s="48">
        <v>3941.1277174999991</v>
      </c>
      <c r="N31" s="48">
        <v>4175.5862210000005</v>
      </c>
      <c r="O31" s="37">
        <f t="shared" si="0"/>
        <v>31756.715671499991</v>
      </c>
      <c r="P31" s="36">
        <f t="shared" si="1"/>
        <v>48429.985448499989</v>
      </c>
      <c r="Q31" s="389"/>
      <c r="R31" s="30" t="s">
        <v>86</v>
      </c>
      <c r="S31" s="48">
        <v>440806.04840000003</v>
      </c>
      <c r="T31" s="48">
        <v>397352.53749999969</v>
      </c>
      <c r="U31" s="48">
        <v>420558.92129999964</v>
      </c>
      <c r="V31" s="48">
        <v>483617.36779999989</v>
      </c>
      <c r="W31" s="267">
        <v>405804.35339999973</v>
      </c>
      <c r="X31" s="267">
        <v>489413.49319999991</v>
      </c>
      <c r="Y31" s="267">
        <v>685792.48400000099</v>
      </c>
      <c r="Z31" s="48">
        <v>483465.38759999967</v>
      </c>
      <c r="AA31" s="48">
        <v>522119.59199999965</v>
      </c>
      <c r="AB31" s="48">
        <v>480564.65950000024</v>
      </c>
      <c r="AC31" s="48">
        <v>462010.05479999998</v>
      </c>
      <c r="AD31" s="48">
        <v>596543.99509999971</v>
      </c>
      <c r="AE31" s="49">
        <f t="shared" si="2"/>
        <v>3806810.5931999995</v>
      </c>
      <c r="AF31" s="50">
        <f t="shared" si="12"/>
        <v>5868048.8945999993</v>
      </c>
    </row>
    <row r="32" spans="1:32" ht="13.5" customHeight="1">
      <c r="A32" s="146"/>
      <c r="B32" s="30" t="s">
        <v>96</v>
      </c>
      <c r="C32" s="48">
        <v>4295.6140404999996</v>
      </c>
      <c r="D32" s="48">
        <v>4585.0726594999896</v>
      </c>
      <c r="E32" s="48">
        <v>4416.2352199999996</v>
      </c>
      <c r="F32" s="48">
        <v>4077.5856399999998</v>
      </c>
      <c r="G32" s="267">
        <v>4616.6858480000001</v>
      </c>
      <c r="H32" s="267">
        <v>4678.3658935000003</v>
      </c>
      <c r="I32" s="267">
        <v>4461.2373729999999</v>
      </c>
      <c r="J32" s="48">
        <v>4062.7435599999999</v>
      </c>
      <c r="K32" s="48">
        <v>4473.1388465</v>
      </c>
      <c r="L32" s="48">
        <v>4095.620347</v>
      </c>
      <c r="M32" s="48">
        <v>4634.8381575000003</v>
      </c>
      <c r="N32" s="48">
        <v>4575.9117839999999</v>
      </c>
      <c r="O32" s="37">
        <f t="shared" si="0"/>
        <v>35193.540234499989</v>
      </c>
      <c r="P32" s="36">
        <f t="shared" si="1"/>
        <v>52973.04936949999</v>
      </c>
      <c r="Q32" s="389"/>
      <c r="R32" s="30" t="s">
        <v>96</v>
      </c>
      <c r="S32" s="48">
        <v>493563.35590000032</v>
      </c>
      <c r="T32" s="48">
        <v>475011.13769999956</v>
      </c>
      <c r="U32" s="48">
        <v>559989.05950000009</v>
      </c>
      <c r="V32" s="48">
        <v>478165.52749999997</v>
      </c>
      <c r="W32" s="267">
        <v>632496.50749999948</v>
      </c>
      <c r="X32" s="267">
        <v>579528.58639999991</v>
      </c>
      <c r="Y32" s="267">
        <v>653222.74589999963</v>
      </c>
      <c r="Z32" s="48">
        <v>551333.53099999996</v>
      </c>
      <c r="AA32" s="48">
        <v>613640.16190000018</v>
      </c>
      <c r="AB32" s="48">
        <v>568587.03040000005</v>
      </c>
      <c r="AC32" s="48">
        <v>689579.93299999996</v>
      </c>
      <c r="AD32" s="48">
        <v>561195.3744000002</v>
      </c>
      <c r="AE32" s="49">
        <f t="shared" si="2"/>
        <v>4423310.4513999987</v>
      </c>
      <c r="AF32" s="50">
        <f t="shared" si="12"/>
        <v>6856312.9511000002</v>
      </c>
    </row>
    <row r="33" spans="1:32" ht="13.5" customHeight="1">
      <c r="A33" s="232"/>
      <c r="B33" s="30" t="s">
        <v>119</v>
      </c>
      <c r="C33" s="48">
        <v>4120.9516015000017</v>
      </c>
      <c r="D33" s="48">
        <v>4046.6543404999998</v>
      </c>
      <c r="E33" s="48">
        <v>4064.2538725000009</v>
      </c>
      <c r="F33" s="48">
        <v>4336.8668519999992</v>
      </c>
      <c r="G33" s="267">
        <v>4452.4866129999991</v>
      </c>
      <c r="H33" s="267">
        <v>4965.1023329999971</v>
      </c>
      <c r="I33" s="267">
        <v>4952.0498890000017</v>
      </c>
      <c r="J33" s="48">
        <v>4742.5483929999991</v>
      </c>
      <c r="K33" s="48">
        <v>5514.562659999996</v>
      </c>
      <c r="L33" s="48">
        <v>4153.699940999998</v>
      </c>
      <c r="M33" s="48">
        <v>4461.1349194999993</v>
      </c>
      <c r="N33" s="48">
        <v>4631.7805564999962</v>
      </c>
      <c r="O33" s="37">
        <f t="shared" si="0"/>
        <v>35680.913894499994</v>
      </c>
      <c r="P33" s="36">
        <f t="shared" si="1"/>
        <v>54442.091971499984</v>
      </c>
      <c r="Q33" s="389"/>
      <c r="R33" s="30" t="s">
        <v>119</v>
      </c>
      <c r="S33" s="48">
        <v>579775.94110000005</v>
      </c>
      <c r="T33" s="48">
        <v>604757.53559999994</v>
      </c>
      <c r="U33" s="48">
        <v>575231.31799999997</v>
      </c>
      <c r="V33" s="48">
        <v>627659.45010000002</v>
      </c>
      <c r="W33" s="267">
        <v>644925.41119999997</v>
      </c>
      <c r="X33" s="267">
        <v>696719.3676</v>
      </c>
      <c r="Y33" s="267">
        <v>656845.36060000001</v>
      </c>
      <c r="Z33" s="48">
        <v>470859.68839999998</v>
      </c>
      <c r="AA33" s="48">
        <v>647940.55350000004</v>
      </c>
      <c r="AB33" s="48">
        <v>622772.79909999995</v>
      </c>
      <c r="AC33" s="48">
        <v>586027.58239999996</v>
      </c>
      <c r="AD33" s="48">
        <v>601327.13939999999</v>
      </c>
      <c r="AE33" s="49">
        <f t="shared" si="2"/>
        <v>4856774.0726000005</v>
      </c>
      <c r="AF33" s="50">
        <f t="shared" si="12"/>
        <v>7314842.1469999999</v>
      </c>
    </row>
    <row r="34" spans="1:32" ht="13.5" customHeight="1">
      <c r="A34" s="259"/>
      <c r="B34" s="30" t="s">
        <v>124</v>
      </c>
      <c r="C34" s="48">
        <v>4229.9923830000025</v>
      </c>
      <c r="D34" s="48">
        <v>4406.6727709999996</v>
      </c>
      <c r="E34" s="48">
        <v>4375.1793555000013</v>
      </c>
      <c r="F34" s="48">
        <v>4745.7124375000012</v>
      </c>
      <c r="G34" s="267">
        <v>5235.9677554999971</v>
      </c>
      <c r="H34" s="267">
        <v>5047.9579409999988</v>
      </c>
      <c r="I34" s="267">
        <v>5588.9794239999928</v>
      </c>
      <c r="J34" s="48">
        <v>5175.8206559999971</v>
      </c>
      <c r="K34" s="48">
        <v>4734.6928074999996</v>
      </c>
      <c r="L34" s="48">
        <v>4678.3747209999983</v>
      </c>
      <c r="M34" s="48">
        <v>4900.6507145000005</v>
      </c>
      <c r="N34" s="48">
        <v>4708.9532295000017</v>
      </c>
      <c r="O34" s="37">
        <f t="shared" si="0"/>
        <v>38806.282723499986</v>
      </c>
      <c r="P34" s="36">
        <f t="shared" si="1"/>
        <v>57828.954195999991</v>
      </c>
      <c r="Q34" s="389"/>
      <c r="R34" s="30" t="s">
        <v>124</v>
      </c>
      <c r="S34" s="48">
        <v>581968.06709999987</v>
      </c>
      <c r="T34" s="48">
        <v>500669.54640000022</v>
      </c>
      <c r="U34" s="48">
        <v>612997.73020000057</v>
      </c>
      <c r="V34" s="48">
        <v>736149.14770000079</v>
      </c>
      <c r="W34" s="267">
        <v>747149.10679999983</v>
      </c>
      <c r="X34" s="267">
        <v>748047.64129999955</v>
      </c>
      <c r="Y34" s="267">
        <v>882149.22670000023</v>
      </c>
      <c r="Z34" s="48">
        <v>680979.9687000002</v>
      </c>
      <c r="AA34" s="48">
        <v>661549.1067999996</v>
      </c>
      <c r="AB34" s="48">
        <v>722910.71809999982</v>
      </c>
      <c r="AC34" s="48">
        <v>661004.0040999999</v>
      </c>
      <c r="AD34" s="48">
        <v>520801.93119999993</v>
      </c>
      <c r="AE34" s="49">
        <f t="shared" si="2"/>
        <v>5490110.4349000016</v>
      </c>
      <c r="AF34" s="50">
        <f t="shared" si="12"/>
        <v>8056376.1951000001</v>
      </c>
    </row>
    <row r="35" spans="1:32" ht="13.5" customHeight="1">
      <c r="A35" s="478"/>
      <c r="B35" s="30" t="s">
        <v>139</v>
      </c>
      <c r="C35" s="48">
        <v>4353.6007404999991</v>
      </c>
      <c r="D35" s="270">
        <v>5025.8818014999979</v>
      </c>
      <c r="E35" s="270">
        <v>4801.9303320000017</v>
      </c>
      <c r="F35" s="270">
        <v>5320.6387644999977</v>
      </c>
      <c r="G35" s="270">
        <v>5375.3204004999998</v>
      </c>
      <c r="H35" s="270">
        <v>5368.9497559999954</v>
      </c>
      <c r="I35" s="270">
        <v>5361.2135464999965</v>
      </c>
      <c r="J35" s="270">
        <v>4729.4342349999961</v>
      </c>
      <c r="K35" s="270">
        <v>4448.6266949999999</v>
      </c>
      <c r="L35" s="270">
        <v>5056.1976364999964</v>
      </c>
      <c r="M35" s="48">
        <v>4657.7524424999992</v>
      </c>
      <c r="N35" s="466">
        <v>4822.3851115000007</v>
      </c>
      <c r="O35" s="37">
        <f t="shared" si="0"/>
        <v>40336.969576499985</v>
      </c>
      <c r="P35" s="36">
        <f t="shared" ref="P35" si="16">SUM(C35:N35)</f>
        <v>59321.931461999979</v>
      </c>
      <c r="Q35" s="389"/>
      <c r="R35" s="30" t="s">
        <v>139</v>
      </c>
      <c r="S35" s="267">
        <v>551576.89569999988</v>
      </c>
      <c r="T35" s="267">
        <v>536962.96120000037</v>
      </c>
      <c r="U35" s="267">
        <v>509355.6715</v>
      </c>
      <c r="V35" s="267">
        <v>623197.05040000041</v>
      </c>
      <c r="W35" s="267">
        <v>685431.79059999983</v>
      </c>
      <c r="X35" s="267">
        <v>666751.11559999955</v>
      </c>
      <c r="Y35" s="267">
        <v>775694.1357000008</v>
      </c>
      <c r="Z35" s="267">
        <v>656906.94460000086</v>
      </c>
      <c r="AA35" s="270">
        <v>676747.10940000054</v>
      </c>
      <c r="AB35" s="270">
        <v>715414.38140000007</v>
      </c>
      <c r="AC35" s="70">
        <v>655487.29559999972</v>
      </c>
      <c r="AD35" s="270">
        <v>685878.27089999965</v>
      </c>
      <c r="AE35" s="49">
        <f t="shared" si="2"/>
        <v>5005876.5653000018</v>
      </c>
      <c r="AF35" s="50">
        <f t="shared" si="12"/>
        <v>7739403.6226000022</v>
      </c>
    </row>
    <row r="36" spans="1:32" ht="13.5" customHeight="1">
      <c r="A36" s="271"/>
      <c r="B36" s="30" t="s">
        <v>193</v>
      </c>
      <c r="C36" s="270">
        <v>4311.4187800000009</v>
      </c>
      <c r="D36" s="270">
        <v>4284.858553</v>
      </c>
      <c r="E36" s="270">
        <v>4746.8068244999986</v>
      </c>
      <c r="F36" s="270">
        <v>4954.8594439999988</v>
      </c>
      <c r="G36" s="270">
        <v>5174.1402704999982</v>
      </c>
      <c r="H36" s="270">
        <v>5459.9246469999971</v>
      </c>
      <c r="I36" s="270">
        <v>5235.442446999994</v>
      </c>
      <c r="J36" s="270">
        <v>4105.7006694999991</v>
      </c>
      <c r="K36" s="526">
        <v>4436.1911209191139</v>
      </c>
      <c r="L36" s="526">
        <v>4659.017541490196</v>
      </c>
      <c r="M36" s="149">
        <v>4686.1744747202883</v>
      </c>
      <c r="N36" s="526">
        <v>4480.2864632594801</v>
      </c>
      <c r="O36" s="37">
        <f t="shared" si="0"/>
        <v>38273.151635499991</v>
      </c>
      <c r="P36" s="36">
        <f t="shared" si="1"/>
        <v>56534.821235889074</v>
      </c>
      <c r="Q36" s="389"/>
      <c r="R36" s="30" t="s">
        <v>193</v>
      </c>
      <c r="S36" s="48">
        <v>723622.88629999955</v>
      </c>
      <c r="T36" s="70">
        <v>617601.61639999959</v>
      </c>
      <c r="U36" s="267">
        <v>663014.18890000042</v>
      </c>
      <c r="V36" s="70">
        <v>743443.22439999972</v>
      </c>
      <c r="W36" s="267">
        <v>675382.54989999952</v>
      </c>
      <c r="X36" s="267">
        <v>767441.38480000023</v>
      </c>
      <c r="Y36" s="267">
        <v>646560.17790000024</v>
      </c>
      <c r="Z36" s="267">
        <v>610725.45919999969</v>
      </c>
      <c r="AA36" s="526">
        <v>598765.69006959244</v>
      </c>
      <c r="AB36" s="526">
        <v>637727.17943221435</v>
      </c>
      <c r="AC36" s="149">
        <v>585953.72480477497</v>
      </c>
      <c r="AD36" s="526">
        <v>601746.8449501635</v>
      </c>
      <c r="AE36" s="49">
        <f t="shared" si="2"/>
        <v>5447791.4877999984</v>
      </c>
      <c r="AF36" s="50">
        <f t="shared" ref="AF36:AF44" si="17">SUM(S36:AD36)</f>
        <v>7871984.9270567438</v>
      </c>
    </row>
    <row r="37" spans="1:32" ht="13.5" customHeight="1">
      <c r="A37" s="611"/>
      <c r="B37" s="30" t="s">
        <v>194</v>
      </c>
      <c r="C37" s="252">
        <v>4396.0544870805161</v>
      </c>
      <c r="D37" s="252">
        <v>4701.1611583953418</v>
      </c>
      <c r="E37" s="252">
        <v>5035.0717560274716</v>
      </c>
      <c r="F37" s="252">
        <v>4886.6551332055369</v>
      </c>
      <c r="G37" s="270">
        <v>5314.9671683269744</v>
      </c>
      <c r="H37" s="270">
        <v>5636.1519315891583</v>
      </c>
      <c r="I37" s="270">
        <v>4792.0454187517162</v>
      </c>
      <c r="J37" s="252">
        <v>4578.6428104284887</v>
      </c>
      <c r="K37" s="252">
        <v>4436.1911209191139</v>
      </c>
      <c r="L37" s="252">
        <v>4659.017541490196</v>
      </c>
      <c r="M37" s="48">
        <v>4686.1744747202883</v>
      </c>
      <c r="N37" s="252">
        <v>4480.2864632594801</v>
      </c>
      <c r="O37" s="37">
        <f t="shared" si="0"/>
        <v>39340.749863805206</v>
      </c>
      <c r="P37" s="36">
        <f t="shared" si="1"/>
        <v>57602.419464194289</v>
      </c>
      <c r="Q37" s="389"/>
      <c r="R37" s="30" t="s">
        <v>194</v>
      </c>
      <c r="S37" s="48">
        <v>732935.3416978115</v>
      </c>
      <c r="T37" s="48">
        <v>630699.11155618902</v>
      </c>
      <c r="U37" s="48">
        <v>783369.41634689167</v>
      </c>
      <c r="V37" s="48">
        <v>770771.23923956812</v>
      </c>
      <c r="W37" s="267">
        <v>844931.73428399779</v>
      </c>
      <c r="X37" s="267">
        <v>768150.48053669406</v>
      </c>
      <c r="Y37" s="267">
        <v>641973.61640302045</v>
      </c>
      <c r="Z37" s="48">
        <v>595676.02131367184</v>
      </c>
      <c r="AA37" s="252">
        <v>598765.69006959244</v>
      </c>
      <c r="AB37" s="252">
        <v>637727.17943221435</v>
      </c>
      <c r="AC37" s="48">
        <v>585953.72480477497</v>
      </c>
      <c r="AD37" s="252">
        <v>601746.8449501635</v>
      </c>
      <c r="AE37" s="49">
        <f t="shared" si="2"/>
        <v>5768506.9613778433</v>
      </c>
      <c r="AF37" s="50">
        <f t="shared" si="17"/>
        <v>8192700.4006345887</v>
      </c>
    </row>
    <row r="38" spans="1:32" ht="13.5" customHeight="1" thickBot="1">
      <c r="A38" s="612"/>
      <c r="B38" s="91" t="s">
        <v>18</v>
      </c>
      <c r="C38" s="254">
        <f t="shared" ref="C38:N38" si="18">C36-C37</f>
        <v>-84.635707080515203</v>
      </c>
      <c r="D38" s="254">
        <f t="shared" si="18"/>
        <v>-416.30260539534174</v>
      </c>
      <c r="E38" s="254">
        <f t="shared" si="18"/>
        <v>-288.26493152747298</v>
      </c>
      <c r="F38" s="254">
        <f t="shared" si="18"/>
        <v>68.20431079446189</v>
      </c>
      <c r="G38" s="539">
        <f t="shared" si="18"/>
        <v>-140.82689782697616</v>
      </c>
      <c r="H38" s="539">
        <f t="shared" si="18"/>
        <v>-176.22728458916117</v>
      </c>
      <c r="I38" s="539">
        <f t="shared" si="18"/>
        <v>443.39702824827782</v>
      </c>
      <c r="J38" s="254">
        <f t="shared" si="18"/>
        <v>-472.94214092848961</v>
      </c>
      <c r="K38" s="254">
        <f t="shared" si="18"/>
        <v>0</v>
      </c>
      <c r="L38" s="254">
        <f t="shared" si="18"/>
        <v>0</v>
      </c>
      <c r="M38" s="254">
        <f t="shared" si="18"/>
        <v>0</v>
      </c>
      <c r="N38" s="254">
        <f t="shared" si="18"/>
        <v>0</v>
      </c>
      <c r="O38" s="92">
        <f t="shared" si="0"/>
        <v>-1067.5982283052172</v>
      </c>
      <c r="P38" s="93">
        <f t="shared" si="1"/>
        <v>-1067.5982283052172</v>
      </c>
      <c r="Q38" s="389"/>
      <c r="R38" s="91" t="s">
        <v>18</v>
      </c>
      <c r="S38" s="254">
        <f t="shared" ref="S38:AD38" si="19">S36-S37</f>
        <v>-9312.4553978119511</v>
      </c>
      <c r="T38" s="254">
        <f t="shared" si="19"/>
        <v>-13097.495156189427</v>
      </c>
      <c r="U38" s="254">
        <f t="shared" si="19"/>
        <v>-120355.22744689125</v>
      </c>
      <c r="V38" s="254">
        <f t="shared" si="19"/>
        <v>-27328.014839568408</v>
      </c>
      <c r="W38" s="539">
        <f t="shared" si="19"/>
        <v>-169549.18438399828</v>
      </c>
      <c r="X38" s="539">
        <f t="shared" si="19"/>
        <v>-709.09573669382371</v>
      </c>
      <c r="Y38" s="539">
        <f t="shared" si="19"/>
        <v>4586.5614969797898</v>
      </c>
      <c r="Z38" s="254">
        <f t="shared" si="19"/>
        <v>15049.437886327854</v>
      </c>
      <c r="AA38" s="254">
        <f t="shared" si="19"/>
        <v>0</v>
      </c>
      <c r="AB38" s="254">
        <f t="shared" si="19"/>
        <v>0</v>
      </c>
      <c r="AC38" s="254">
        <f t="shared" si="19"/>
        <v>0</v>
      </c>
      <c r="AD38" s="254">
        <f t="shared" si="19"/>
        <v>0</v>
      </c>
      <c r="AE38" s="97">
        <f t="shared" si="2"/>
        <v>-320715.47357784549</v>
      </c>
      <c r="AF38" s="98">
        <f t="shared" si="17"/>
        <v>-320715.47357784549</v>
      </c>
    </row>
    <row r="39" spans="1:32" ht="13.5" customHeight="1">
      <c r="A39" s="273" t="s">
        <v>53</v>
      </c>
      <c r="B39" s="30" t="s">
        <v>86</v>
      </c>
      <c r="C39" s="48">
        <v>4571.8195129999967</v>
      </c>
      <c r="D39" s="48">
        <v>3992.3794000000012</v>
      </c>
      <c r="E39" s="48">
        <v>4410.1198899999981</v>
      </c>
      <c r="F39" s="48">
        <v>5033.6198474999937</v>
      </c>
      <c r="G39" s="267">
        <v>4448.4716175000012</v>
      </c>
      <c r="H39" s="267">
        <v>5335.8888429999979</v>
      </c>
      <c r="I39" s="267">
        <v>5075.7777024999959</v>
      </c>
      <c r="J39" s="48">
        <v>4440.869185999999</v>
      </c>
      <c r="K39" s="48">
        <v>4919.9851434999991</v>
      </c>
      <c r="L39" s="48">
        <v>4927.3515564999934</v>
      </c>
      <c r="M39" s="48">
        <v>4590.9904614999996</v>
      </c>
      <c r="N39" s="48">
        <v>4609.6072380000023</v>
      </c>
      <c r="O39" s="37">
        <f t="shared" ref="O39:O70" si="20">SUM(C39:J39)</f>
        <v>37308.945999499978</v>
      </c>
      <c r="P39" s="36">
        <f t="shared" si="1"/>
        <v>56356.880398999972</v>
      </c>
      <c r="Q39" s="389"/>
      <c r="R39" s="30" t="s">
        <v>86</v>
      </c>
      <c r="S39" s="48">
        <v>458703.23520000023</v>
      </c>
      <c r="T39" s="48">
        <v>448510.75049999956</v>
      </c>
      <c r="U39" s="48">
        <v>416630.10070000048</v>
      </c>
      <c r="V39" s="48">
        <v>506652.36510000069</v>
      </c>
      <c r="W39" s="267">
        <v>438663.58410000033</v>
      </c>
      <c r="X39" s="267">
        <v>550750.98300000036</v>
      </c>
      <c r="Y39" s="267">
        <v>508559.97680000024</v>
      </c>
      <c r="Z39" s="48">
        <v>421721.17649999988</v>
      </c>
      <c r="AA39" s="48">
        <v>475511.34109999979</v>
      </c>
      <c r="AB39" s="48">
        <v>479697.11329999991</v>
      </c>
      <c r="AC39" s="48">
        <v>423891.7637999999</v>
      </c>
      <c r="AD39" s="48">
        <v>389420.47920000018</v>
      </c>
      <c r="AE39" s="49">
        <f t="shared" ref="AE39:AE70" si="21">SUM(S39:Z39)</f>
        <v>3750192.1719000023</v>
      </c>
      <c r="AF39" s="50">
        <f t="shared" si="17"/>
        <v>5518712.8693000022</v>
      </c>
    </row>
    <row r="40" spans="1:32" ht="13.5" customHeight="1">
      <c r="A40" s="146"/>
      <c r="B40" s="30" t="s">
        <v>96</v>
      </c>
      <c r="C40" s="48">
        <v>4526.4475319999901</v>
      </c>
      <c r="D40" s="48">
        <v>3887.798311</v>
      </c>
      <c r="E40" s="48">
        <v>4316.24397149998</v>
      </c>
      <c r="F40" s="48">
        <v>5226.9268785000004</v>
      </c>
      <c r="G40" s="267">
        <v>5221.2805154999896</v>
      </c>
      <c r="H40" s="267">
        <v>5335.7333095000004</v>
      </c>
      <c r="I40" s="267">
        <v>4209.3741539999901</v>
      </c>
      <c r="J40" s="48">
        <v>4804.1815244999998</v>
      </c>
      <c r="K40" s="48">
        <v>5456.57921049999</v>
      </c>
      <c r="L40" s="48">
        <v>4055.4189984999998</v>
      </c>
      <c r="M40" s="48">
        <v>4435.5194014999997</v>
      </c>
      <c r="N40" s="48">
        <v>4305.2298364999897</v>
      </c>
      <c r="O40" s="37">
        <f t="shared" si="20"/>
        <v>37527.986196499944</v>
      </c>
      <c r="P40" s="36">
        <f t="shared" si="1"/>
        <v>55780.733643499923</v>
      </c>
      <c r="Q40" s="389"/>
      <c r="R40" s="30" t="s">
        <v>96</v>
      </c>
      <c r="S40" s="48">
        <v>432421.31260000012</v>
      </c>
      <c r="T40" s="48">
        <v>339405.05380000017</v>
      </c>
      <c r="U40" s="48">
        <v>413005.2751000002</v>
      </c>
      <c r="V40" s="48">
        <v>489094.30330000038</v>
      </c>
      <c r="W40" s="267">
        <v>554870.66110000003</v>
      </c>
      <c r="X40" s="267">
        <v>533155.06809999968</v>
      </c>
      <c r="Y40" s="267">
        <v>430619.42950000009</v>
      </c>
      <c r="Z40" s="48">
        <v>515300.39409999945</v>
      </c>
      <c r="AA40" s="48">
        <v>605564.93429999962</v>
      </c>
      <c r="AB40" s="48">
        <v>489452.07059999963</v>
      </c>
      <c r="AC40" s="48">
        <v>511865.98049999977</v>
      </c>
      <c r="AD40" s="48">
        <v>463745.89570000011</v>
      </c>
      <c r="AE40" s="49">
        <f t="shared" si="21"/>
        <v>3707871.4976000004</v>
      </c>
      <c r="AF40" s="50">
        <f t="shared" si="17"/>
        <v>5778500.3786999993</v>
      </c>
    </row>
    <row r="41" spans="1:32" ht="13.5" customHeight="1">
      <c r="A41" s="232"/>
      <c r="B41" s="30" t="s">
        <v>119</v>
      </c>
      <c r="C41" s="48">
        <v>3667.8067795000011</v>
      </c>
      <c r="D41" s="48">
        <v>4335.558976999996</v>
      </c>
      <c r="E41" s="48">
        <v>4006.0085294999999</v>
      </c>
      <c r="F41" s="48">
        <v>4617.285501499995</v>
      </c>
      <c r="G41" s="267">
        <v>4803.3082005000033</v>
      </c>
      <c r="H41" s="267">
        <v>4562.9960984999952</v>
      </c>
      <c r="I41" s="267">
        <v>4976.9348269999973</v>
      </c>
      <c r="J41" s="48">
        <v>4217.3437679999988</v>
      </c>
      <c r="K41" s="48">
        <v>4712.946114999997</v>
      </c>
      <c r="L41" s="48">
        <v>4041.3099175000002</v>
      </c>
      <c r="M41" s="48">
        <v>4047.2241194999997</v>
      </c>
      <c r="N41" s="48">
        <v>4211.7787455000016</v>
      </c>
      <c r="O41" s="37">
        <f t="shared" si="20"/>
        <v>35187.242681499993</v>
      </c>
      <c r="P41" s="36">
        <f t="shared" si="1"/>
        <v>52200.501578999996</v>
      </c>
      <c r="Q41" s="389"/>
      <c r="R41" s="30" t="s">
        <v>119</v>
      </c>
      <c r="S41" s="48">
        <v>468530.8248</v>
      </c>
      <c r="T41" s="48">
        <v>499210.01459999999</v>
      </c>
      <c r="U41" s="48">
        <v>496220.99050000001</v>
      </c>
      <c r="V41" s="48">
        <v>562037.28150000004</v>
      </c>
      <c r="W41" s="267">
        <v>544400.43920000002</v>
      </c>
      <c r="X41" s="267">
        <v>555504.32649999997</v>
      </c>
      <c r="Y41" s="267">
        <v>620600.39879999997</v>
      </c>
      <c r="Z41" s="48">
        <v>516394.88059999997</v>
      </c>
      <c r="AA41" s="48">
        <v>590802.58310000005</v>
      </c>
      <c r="AB41" s="48">
        <v>532493.48800000001</v>
      </c>
      <c r="AC41" s="48">
        <v>540611.17539999995</v>
      </c>
      <c r="AD41" s="48">
        <v>489918.60519999999</v>
      </c>
      <c r="AE41" s="49">
        <f t="shared" si="21"/>
        <v>4262899.1565000005</v>
      </c>
      <c r="AF41" s="50">
        <f t="shared" si="17"/>
        <v>6416725.008200001</v>
      </c>
    </row>
    <row r="42" spans="1:32" ht="13.5" customHeight="1">
      <c r="A42" s="259"/>
      <c r="B42" s="30" t="s">
        <v>124</v>
      </c>
      <c r="C42" s="48">
        <v>3111.8763865000005</v>
      </c>
      <c r="D42" s="48">
        <v>4105.131021500003</v>
      </c>
      <c r="E42" s="48">
        <v>3785.3460255000045</v>
      </c>
      <c r="F42" s="48">
        <v>4650.0706154999953</v>
      </c>
      <c r="G42" s="267">
        <v>4918.8811210000022</v>
      </c>
      <c r="H42" s="267">
        <v>4818.5010204999926</v>
      </c>
      <c r="I42" s="267">
        <v>5025.3180000000011</v>
      </c>
      <c r="J42" s="48">
        <v>4442.8861255000002</v>
      </c>
      <c r="K42" s="48">
        <v>4538.526978500001</v>
      </c>
      <c r="L42" s="48">
        <v>4715.0836095000013</v>
      </c>
      <c r="M42" s="48">
        <v>3451.6888645000017</v>
      </c>
      <c r="N42" s="48">
        <v>2890.9757650000029</v>
      </c>
      <c r="O42" s="37">
        <f t="shared" si="20"/>
        <v>34858.010316</v>
      </c>
      <c r="P42" s="36">
        <f t="shared" si="1"/>
        <v>50454.285533499999</v>
      </c>
      <c r="Q42" s="389"/>
      <c r="R42" s="30" t="s">
        <v>124</v>
      </c>
      <c r="S42" s="252">
        <v>379656.53389999969</v>
      </c>
      <c r="T42" s="252">
        <v>532366.88360000029</v>
      </c>
      <c r="U42" s="252">
        <v>508795.06170000008</v>
      </c>
      <c r="V42" s="48">
        <v>590210.40990000044</v>
      </c>
      <c r="W42" s="267">
        <v>544864.65190000029</v>
      </c>
      <c r="X42" s="267">
        <v>594394.5858</v>
      </c>
      <c r="Y42" s="267">
        <v>766347.93389999936</v>
      </c>
      <c r="Z42" s="48">
        <v>537873.21440000006</v>
      </c>
      <c r="AA42" s="48">
        <v>597378.32680000004</v>
      </c>
      <c r="AB42" s="48">
        <v>684352.13450000016</v>
      </c>
      <c r="AC42" s="48">
        <v>420564.13040000026</v>
      </c>
      <c r="AD42" s="48">
        <v>302319.80240000004</v>
      </c>
      <c r="AE42" s="49">
        <f t="shared" si="21"/>
        <v>4454509.2751000002</v>
      </c>
      <c r="AF42" s="50">
        <f t="shared" si="17"/>
        <v>6459123.6692000013</v>
      </c>
    </row>
    <row r="43" spans="1:32" ht="13.5" customHeight="1">
      <c r="A43" s="478"/>
      <c r="B43" s="30" t="s">
        <v>139</v>
      </c>
      <c r="C43" s="48">
        <v>3376.8486159999998</v>
      </c>
      <c r="D43" s="270">
        <v>3384.7004910000019</v>
      </c>
      <c r="E43" s="270">
        <v>2853.9207240000023</v>
      </c>
      <c r="F43" s="270">
        <v>4687.9475599999978</v>
      </c>
      <c r="G43" s="270">
        <v>3819.6694614999997</v>
      </c>
      <c r="H43" s="270">
        <v>3780.6662685000001</v>
      </c>
      <c r="I43" s="270">
        <v>4413.2262389999996</v>
      </c>
      <c r="J43" s="270">
        <v>4003.4987610000007</v>
      </c>
      <c r="K43" s="270">
        <v>4408.5325419999999</v>
      </c>
      <c r="L43" s="270">
        <v>4274.4559085000001</v>
      </c>
      <c r="M43" s="270">
        <v>3733.7643275000032</v>
      </c>
      <c r="N43" s="466">
        <v>3554.6579029999984</v>
      </c>
      <c r="O43" s="37">
        <f t="shared" si="20"/>
        <v>30320.478121000007</v>
      </c>
      <c r="P43" s="36">
        <f t="shared" ref="P43" si="22">SUM(C43:N43)</f>
        <v>46291.888802000009</v>
      </c>
      <c r="Q43" s="389"/>
      <c r="R43" s="30" t="s">
        <v>139</v>
      </c>
      <c r="S43" s="252">
        <v>335312.54960000003</v>
      </c>
      <c r="T43" s="252">
        <v>389143.02370000002</v>
      </c>
      <c r="U43" s="252">
        <v>271191.96300000028</v>
      </c>
      <c r="V43" s="267">
        <v>499728.76299999998</v>
      </c>
      <c r="W43" s="267">
        <v>451199.48</v>
      </c>
      <c r="X43" s="267">
        <v>467568.40739999962</v>
      </c>
      <c r="Y43" s="267">
        <v>520157.14370000007</v>
      </c>
      <c r="Z43" s="267">
        <v>487863.30969999981</v>
      </c>
      <c r="AA43" s="270">
        <v>463233.81650000013</v>
      </c>
      <c r="AB43" s="270">
        <v>507444.20189999999</v>
      </c>
      <c r="AC43" s="70">
        <v>416920.99910000036</v>
      </c>
      <c r="AD43" s="270">
        <v>376210.01819999999</v>
      </c>
      <c r="AE43" s="49">
        <f t="shared" si="21"/>
        <v>3422164.6400999995</v>
      </c>
      <c r="AF43" s="50">
        <f t="shared" ref="AF43" si="23">SUM(S43:AD43)</f>
        <v>5185973.6758000003</v>
      </c>
    </row>
    <row r="44" spans="1:32" ht="13.5" customHeight="1">
      <c r="A44" s="271"/>
      <c r="B44" s="30" t="s">
        <v>193</v>
      </c>
      <c r="C44" s="270">
        <v>4022.9889775000015</v>
      </c>
      <c r="D44" s="270">
        <v>3554.5495780000006</v>
      </c>
      <c r="E44" s="270">
        <v>3884.3952195000043</v>
      </c>
      <c r="F44" s="270">
        <v>4370.6400485000004</v>
      </c>
      <c r="G44" s="270">
        <v>4166.993642999998</v>
      </c>
      <c r="H44" s="270">
        <v>4908.5462924999993</v>
      </c>
      <c r="I44" s="270">
        <v>5071.9362789999977</v>
      </c>
      <c r="J44" s="270">
        <v>3939.4391199999995</v>
      </c>
      <c r="K44" s="526">
        <v>4613.921351347889</v>
      </c>
      <c r="L44" s="526">
        <v>4269.9790655204488</v>
      </c>
      <c r="M44" s="526">
        <v>4212.1842630424253</v>
      </c>
      <c r="N44" s="526">
        <v>4015.5638585493311</v>
      </c>
      <c r="O44" s="37">
        <f t="shared" si="20"/>
        <v>33919.489158000004</v>
      </c>
      <c r="P44" s="36">
        <f t="shared" si="1"/>
        <v>51031.137696460093</v>
      </c>
      <c r="Q44" s="389"/>
      <c r="R44" s="30" t="s">
        <v>193</v>
      </c>
      <c r="S44" s="252">
        <v>418395.45310000022</v>
      </c>
      <c r="T44" s="252">
        <v>341787.90519999986</v>
      </c>
      <c r="U44" s="252">
        <v>416614.99780000013</v>
      </c>
      <c r="V44" s="70">
        <v>532124.1468000001</v>
      </c>
      <c r="W44" s="267">
        <v>491048.8530999996</v>
      </c>
      <c r="X44" s="267">
        <v>582216.16470000043</v>
      </c>
      <c r="Y44" s="267">
        <v>561768.03089999966</v>
      </c>
      <c r="Z44" s="267">
        <v>477576.69979999983</v>
      </c>
      <c r="AA44" s="526">
        <v>542466.00606108992</v>
      </c>
      <c r="AB44" s="526">
        <v>518698.97668802325</v>
      </c>
      <c r="AC44" s="149">
        <v>526353.5250374265</v>
      </c>
      <c r="AD44" s="526">
        <v>496205.54846379592</v>
      </c>
      <c r="AE44" s="49">
        <f t="shared" si="21"/>
        <v>3821532.2513999995</v>
      </c>
      <c r="AF44" s="50">
        <f t="shared" si="17"/>
        <v>5905256.3076503361</v>
      </c>
    </row>
    <row r="45" spans="1:32" ht="13.5" customHeight="1">
      <c r="A45" s="611"/>
      <c r="B45" s="30" t="s">
        <v>194</v>
      </c>
      <c r="C45" s="252">
        <v>3629.4344792029856</v>
      </c>
      <c r="D45" s="252">
        <v>3538.2898534598739</v>
      </c>
      <c r="E45" s="252">
        <v>3236.8611185274381</v>
      </c>
      <c r="F45" s="252">
        <v>4600.8364937091828</v>
      </c>
      <c r="G45" s="252">
        <v>4010.3740168003142</v>
      </c>
      <c r="H45" s="270">
        <v>4129.3844769400239</v>
      </c>
      <c r="I45" s="270">
        <v>4523.0939961693011</v>
      </c>
      <c r="J45" s="252">
        <v>4236.0687855063115</v>
      </c>
      <c r="K45" s="252">
        <v>4613.921351347889</v>
      </c>
      <c r="L45" s="252">
        <v>4269.9790655204488</v>
      </c>
      <c r="M45" s="252">
        <v>4212.1842630424253</v>
      </c>
      <c r="N45" s="252">
        <v>4015.5638585493311</v>
      </c>
      <c r="O45" s="37">
        <f t="shared" si="20"/>
        <v>31904.34322031543</v>
      </c>
      <c r="P45" s="36">
        <f t="shared" si="1"/>
        <v>49015.991758775519</v>
      </c>
      <c r="Q45" s="389"/>
      <c r="R45" s="30" t="s">
        <v>194</v>
      </c>
      <c r="S45" s="48">
        <v>434852.26203168405</v>
      </c>
      <c r="T45" s="48">
        <v>432201.64614562108</v>
      </c>
      <c r="U45" s="48">
        <v>382844.85051032441</v>
      </c>
      <c r="V45" s="48">
        <v>544098.1641253198</v>
      </c>
      <c r="W45" s="48">
        <v>466099.36188496434</v>
      </c>
      <c r="X45" s="267">
        <v>515592.13250072021</v>
      </c>
      <c r="Y45" s="267">
        <v>539052.18587337795</v>
      </c>
      <c r="Z45" s="48">
        <v>532090.92690396262</v>
      </c>
      <c r="AA45" s="252">
        <v>542466.00606108992</v>
      </c>
      <c r="AB45" s="252">
        <v>518698.97668802325</v>
      </c>
      <c r="AC45" s="48">
        <v>526353.5250374265</v>
      </c>
      <c r="AD45" s="252">
        <v>496205.54846379592</v>
      </c>
      <c r="AE45" s="49">
        <f t="shared" si="21"/>
        <v>3846831.5299759745</v>
      </c>
      <c r="AF45" s="50">
        <f t="shared" si="8"/>
        <v>5930555.5862263106</v>
      </c>
    </row>
    <row r="46" spans="1:32" ht="13.5" customHeight="1" thickBot="1">
      <c r="A46" s="612"/>
      <c r="B46" s="91" t="s">
        <v>18</v>
      </c>
      <c r="C46" s="254">
        <f t="shared" ref="C46:N46" si="24">C44-C45</f>
        <v>393.55449829701593</v>
      </c>
      <c r="D46" s="254">
        <f t="shared" si="24"/>
        <v>16.259724540126626</v>
      </c>
      <c r="E46" s="254">
        <f t="shared" si="24"/>
        <v>647.53410097256619</v>
      </c>
      <c r="F46" s="254">
        <f t="shared" si="24"/>
        <v>-230.19644520918246</v>
      </c>
      <c r="G46" s="254">
        <f t="shared" si="24"/>
        <v>156.61962619968381</v>
      </c>
      <c r="H46" s="539">
        <f t="shared" si="24"/>
        <v>779.16181555997537</v>
      </c>
      <c r="I46" s="539">
        <f t="shared" si="24"/>
        <v>548.8422828306966</v>
      </c>
      <c r="J46" s="254">
        <f t="shared" si="24"/>
        <v>-296.62966550631199</v>
      </c>
      <c r="K46" s="254">
        <f t="shared" si="24"/>
        <v>0</v>
      </c>
      <c r="L46" s="254">
        <f t="shared" si="24"/>
        <v>0</v>
      </c>
      <c r="M46" s="254">
        <f t="shared" si="24"/>
        <v>0</v>
      </c>
      <c r="N46" s="254">
        <f t="shared" si="24"/>
        <v>0</v>
      </c>
      <c r="O46" s="92">
        <f t="shared" si="20"/>
        <v>2015.1459376845701</v>
      </c>
      <c r="P46" s="93">
        <f t="shared" si="1"/>
        <v>2015.1459376845701</v>
      </c>
      <c r="Q46" s="389"/>
      <c r="R46" s="91" t="s">
        <v>18</v>
      </c>
      <c r="S46" s="254">
        <f t="shared" ref="S46:AD46" si="25">S44-S45</f>
        <v>-16456.80893168383</v>
      </c>
      <c r="T46" s="254">
        <f t="shared" si="25"/>
        <v>-90413.740945621219</v>
      </c>
      <c r="U46" s="254">
        <f t="shared" si="25"/>
        <v>33770.147289675719</v>
      </c>
      <c r="V46" s="254">
        <f t="shared" si="25"/>
        <v>-11974.017325319699</v>
      </c>
      <c r="W46" s="254">
        <f t="shared" si="25"/>
        <v>24949.491215035261</v>
      </c>
      <c r="X46" s="539">
        <f t="shared" si="25"/>
        <v>66624.03219928022</v>
      </c>
      <c r="Y46" s="539">
        <f t="shared" si="25"/>
        <v>22715.845026621711</v>
      </c>
      <c r="Z46" s="254">
        <f t="shared" si="25"/>
        <v>-54514.227103962796</v>
      </c>
      <c r="AA46" s="254">
        <f t="shared" si="25"/>
        <v>0</v>
      </c>
      <c r="AB46" s="254">
        <f t="shared" si="25"/>
        <v>0</v>
      </c>
      <c r="AC46" s="254">
        <f t="shared" si="25"/>
        <v>0</v>
      </c>
      <c r="AD46" s="254">
        <f t="shared" si="25"/>
        <v>0</v>
      </c>
      <c r="AE46" s="97">
        <f t="shared" si="21"/>
        <v>-25299.278575974633</v>
      </c>
      <c r="AF46" s="98">
        <f t="shared" si="8"/>
        <v>-25299.278575974633</v>
      </c>
    </row>
    <row r="47" spans="1:32" ht="13.5" customHeight="1">
      <c r="A47" s="445" t="s">
        <v>125</v>
      </c>
      <c r="B47" s="30" t="s">
        <v>86</v>
      </c>
      <c r="C47" s="252">
        <v>505.828215</v>
      </c>
      <c r="D47" s="252">
        <v>563.86871250000002</v>
      </c>
      <c r="E47" s="252">
        <v>516.60378000000003</v>
      </c>
      <c r="F47" s="252">
        <v>508.24358250000006</v>
      </c>
      <c r="G47" s="252">
        <v>372.52460500000001</v>
      </c>
      <c r="H47" s="270">
        <v>360.52452750000003</v>
      </c>
      <c r="I47" s="270">
        <v>1635.7829450000002</v>
      </c>
      <c r="J47" s="252">
        <v>344.15031249999998</v>
      </c>
      <c r="K47" s="252">
        <v>594.32240249999995</v>
      </c>
      <c r="L47" s="252">
        <v>510.30888849999997</v>
      </c>
      <c r="M47" s="252">
        <v>521.08451649999995</v>
      </c>
      <c r="N47" s="252">
        <v>350.578349</v>
      </c>
      <c r="O47" s="37">
        <f t="shared" si="20"/>
        <v>4807.5266800000009</v>
      </c>
      <c r="P47" s="36">
        <f t="shared" ref="P47:P53" si="26">SUM(C47:N47)</f>
        <v>6783.820836500001</v>
      </c>
      <c r="Q47" s="388"/>
      <c r="R47" s="30" t="s">
        <v>86</v>
      </c>
      <c r="S47" s="252">
        <v>102711.09000000001</v>
      </c>
      <c r="T47" s="252">
        <v>124625.20999999998</v>
      </c>
      <c r="U47" s="252">
        <v>93460.439999999973</v>
      </c>
      <c r="V47" s="252">
        <v>89673.99000000002</v>
      </c>
      <c r="W47" s="252">
        <v>105484.60000000003</v>
      </c>
      <c r="X47" s="270">
        <v>72725.05</v>
      </c>
      <c r="Y47" s="270">
        <v>147327.6</v>
      </c>
      <c r="Z47" s="252">
        <v>117043.85000000002</v>
      </c>
      <c r="AA47" s="252">
        <v>199206.17</v>
      </c>
      <c r="AB47" s="252">
        <v>58531.51</v>
      </c>
      <c r="AC47" s="252">
        <v>153614.90999999992</v>
      </c>
      <c r="AD47" s="252">
        <v>33349.200000000004</v>
      </c>
      <c r="AE47" s="49">
        <f t="shared" si="21"/>
        <v>853051.83</v>
      </c>
      <c r="AF47" s="50">
        <f t="shared" si="8"/>
        <v>1297753.6199999999</v>
      </c>
    </row>
    <row r="48" spans="1:32" ht="13.5" customHeight="1">
      <c r="A48" s="147"/>
      <c r="B48" s="30" t="s">
        <v>96</v>
      </c>
      <c r="C48" s="252">
        <v>581.57761749999997</v>
      </c>
      <c r="D48" s="252">
        <v>555.91438000000005</v>
      </c>
      <c r="E48" s="252">
        <v>701.35485500000004</v>
      </c>
      <c r="F48" s="252">
        <v>503.64312500000005</v>
      </c>
      <c r="G48" s="252">
        <v>457.80322000000001</v>
      </c>
      <c r="H48" s="270">
        <v>511.2293325</v>
      </c>
      <c r="I48" s="270">
        <v>413.64642250000003</v>
      </c>
      <c r="J48" s="252">
        <v>377.88077999999996</v>
      </c>
      <c r="K48" s="252">
        <v>417.01308849999998</v>
      </c>
      <c r="L48" s="252">
        <v>466.86587200000002</v>
      </c>
      <c r="M48" s="252">
        <v>382.3979665</v>
      </c>
      <c r="N48" s="252">
        <v>299.91641749999997</v>
      </c>
      <c r="O48" s="37">
        <f t="shared" si="20"/>
        <v>4103.0497324999997</v>
      </c>
      <c r="P48" s="36">
        <f t="shared" si="26"/>
        <v>5669.2430769999992</v>
      </c>
      <c r="Q48" s="388"/>
      <c r="R48" s="30" t="s">
        <v>96</v>
      </c>
      <c r="S48" s="252">
        <v>59693.780000000006</v>
      </c>
      <c r="T48" s="252">
        <v>151169.27000000005</v>
      </c>
      <c r="U48" s="252">
        <v>54116.160000000003</v>
      </c>
      <c r="V48" s="252">
        <v>144917.10999999999</v>
      </c>
      <c r="W48" s="252">
        <v>66588.100000000006</v>
      </c>
      <c r="X48" s="270">
        <v>63112.599999999991</v>
      </c>
      <c r="Y48" s="270">
        <v>59376.43</v>
      </c>
      <c r="Z48" s="252">
        <v>61214.809800000017</v>
      </c>
      <c r="AA48" s="252">
        <v>68138.850000000006</v>
      </c>
      <c r="AB48" s="252">
        <v>93443.849999999977</v>
      </c>
      <c r="AC48" s="252">
        <v>45823.289999999994</v>
      </c>
      <c r="AD48" s="252">
        <v>48059.369999999995</v>
      </c>
      <c r="AE48" s="49">
        <f t="shared" si="21"/>
        <v>660188.25980000012</v>
      </c>
      <c r="AF48" s="50">
        <f t="shared" si="8"/>
        <v>915653.6198000001</v>
      </c>
    </row>
    <row r="49" spans="1:32" ht="13.5" customHeight="1">
      <c r="A49" s="233"/>
      <c r="B49" s="30" t="s">
        <v>119</v>
      </c>
      <c r="C49" s="252">
        <v>414.36020500000001</v>
      </c>
      <c r="D49" s="252">
        <v>471.85051700000002</v>
      </c>
      <c r="E49" s="252">
        <v>399.71700149999998</v>
      </c>
      <c r="F49" s="252">
        <v>419.48846400000002</v>
      </c>
      <c r="G49" s="252">
        <v>507.77233400000011</v>
      </c>
      <c r="H49" s="270">
        <v>453.92527500000006</v>
      </c>
      <c r="I49" s="270">
        <v>491.32912599999997</v>
      </c>
      <c r="J49" s="252">
        <v>385.62762749999996</v>
      </c>
      <c r="K49" s="252">
        <v>548.00454350000098</v>
      </c>
      <c r="L49" s="252">
        <v>342.826235</v>
      </c>
      <c r="M49" s="252">
        <v>557.39674850000006</v>
      </c>
      <c r="N49" s="252">
        <v>465.81529900000015</v>
      </c>
      <c r="O49" s="37">
        <f t="shared" si="20"/>
        <v>3544.0705500000004</v>
      </c>
      <c r="P49" s="36">
        <f>SUM(C49:N49)</f>
        <v>5458.1133760000021</v>
      </c>
      <c r="Q49" s="388"/>
      <c r="R49" s="30" t="s">
        <v>119</v>
      </c>
      <c r="S49" s="252">
        <v>116249.76000000002</v>
      </c>
      <c r="T49" s="252">
        <v>159226.24000000002</v>
      </c>
      <c r="U49" s="252">
        <v>170083.69999999998</v>
      </c>
      <c r="V49" s="252">
        <v>154880.6825</v>
      </c>
      <c r="W49" s="252">
        <v>145559.24000000002</v>
      </c>
      <c r="X49" s="270">
        <v>168046.83999999997</v>
      </c>
      <c r="Y49" s="270">
        <v>177432.42499999999</v>
      </c>
      <c r="Z49" s="252">
        <v>146165.63</v>
      </c>
      <c r="AA49" s="252">
        <v>198122.41890000002</v>
      </c>
      <c r="AB49" s="252">
        <v>132126.5</v>
      </c>
      <c r="AC49" s="252">
        <v>197337.24980000002</v>
      </c>
      <c r="AD49" s="252">
        <v>141350.68</v>
      </c>
      <c r="AE49" s="49">
        <f t="shared" si="21"/>
        <v>1237644.5175000001</v>
      </c>
      <c r="AF49" s="50">
        <f t="shared" si="8"/>
        <v>1906581.3662</v>
      </c>
    </row>
    <row r="50" spans="1:32" ht="13.5" customHeight="1">
      <c r="A50" s="259"/>
      <c r="B50" s="30" t="s">
        <v>124</v>
      </c>
      <c r="C50" s="252">
        <v>142.42990750000001</v>
      </c>
      <c r="D50" s="252">
        <v>162.81115500000004</v>
      </c>
      <c r="E50" s="252">
        <v>144.6254735</v>
      </c>
      <c r="F50" s="252">
        <v>200.62211500000001</v>
      </c>
      <c r="G50" s="252">
        <v>140.989214</v>
      </c>
      <c r="H50" s="270">
        <v>113.95657500000002</v>
      </c>
      <c r="I50" s="270">
        <v>288.63666749999999</v>
      </c>
      <c r="J50" s="252">
        <v>167.35362000000001</v>
      </c>
      <c r="K50" s="252">
        <v>870.05516</v>
      </c>
      <c r="L50" s="252">
        <v>1123.6698289999999</v>
      </c>
      <c r="M50" s="252">
        <v>185.16686899999999</v>
      </c>
      <c r="N50" s="252">
        <v>273.20084899999995</v>
      </c>
      <c r="O50" s="37">
        <f t="shared" si="20"/>
        <v>1361.4247275000002</v>
      </c>
      <c r="P50" s="36">
        <f>SUM(C50:N50)</f>
        <v>3813.5174345</v>
      </c>
      <c r="Q50" s="388"/>
      <c r="R50" s="30" t="s">
        <v>124</v>
      </c>
      <c r="S50" s="252">
        <v>39093.57499999999</v>
      </c>
      <c r="T50" s="252">
        <v>63282.270000000011</v>
      </c>
      <c r="U50" s="252">
        <v>69212.730000000025</v>
      </c>
      <c r="V50" s="252">
        <v>49707.574699999997</v>
      </c>
      <c r="W50" s="252">
        <v>69278.509999999995</v>
      </c>
      <c r="X50" s="270">
        <v>39369.742499999986</v>
      </c>
      <c r="Y50" s="270">
        <v>84999.23000000001</v>
      </c>
      <c r="Z50" s="252">
        <v>74208.293900000004</v>
      </c>
      <c r="AA50" s="252">
        <v>79364.904999999999</v>
      </c>
      <c r="AB50" s="252">
        <v>80078.23</v>
      </c>
      <c r="AC50" s="252">
        <v>56161.443999999989</v>
      </c>
      <c r="AD50" s="252">
        <v>71145.989999999991</v>
      </c>
      <c r="AE50" s="49">
        <f t="shared" si="21"/>
        <v>489151.92609999998</v>
      </c>
      <c r="AF50" s="50">
        <f t="shared" si="8"/>
        <v>775902.49509999994</v>
      </c>
    </row>
    <row r="51" spans="1:32" ht="13.5" customHeight="1">
      <c r="A51" s="478"/>
      <c r="B51" s="30" t="s">
        <v>139</v>
      </c>
      <c r="C51" s="252">
        <v>243.7528915</v>
      </c>
      <c r="D51" s="270">
        <v>210.671919000001</v>
      </c>
      <c r="E51" s="270">
        <v>197.05617749999999</v>
      </c>
      <c r="F51" s="270">
        <v>119.91908249999999</v>
      </c>
      <c r="G51" s="270">
        <v>177.04926</v>
      </c>
      <c r="H51" s="270">
        <v>169.4376575</v>
      </c>
      <c r="I51" s="270">
        <v>147.02121999999997</v>
      </c>
      <c r="J51" s="270">
        <v>189.11761750000002</v>
      </c>
      <c r="K51" s="270">
        <v>196.67416349999996</v>
      </c>
      <c r="L51" s="270">
        <v>118.8433125</v>
      </c>
      <c r="M51" s="270">
        <v>150.62357249999999</v>
      </c>
      <c r="N51" s="466">
        <v>230.48090649999997</v>
      </c>
      <c r="O51" s="37">
        <f t="shared" si="20"/>
        <v>1454.0258255000008</v>
      </c>
      <c r="P51" s="36">
        <f>SUM(C51:N51)</f>
        <v>2150.6477805000004</v>
      </c>
      <c r="Q51" s="388"/>
      <c r="R51" s="30" t="s">
        <v>139</v>
      </c>
      <c r="S51" s="270">
        <v>81439.31</v>
      </c>
      <c r="T51" s="270">
        <v>38251.649999999994</v>
      </c>
      <c r="U51" s="270">
        <v>65869.809999999983</v>
      </c>
      <c r="V51" s="270">
        <v>39567.259999999995</v>
      </c>
      <c r="W51" s="270">
        <v>54026.105199999991</v>
      </c>
      <c r="X51" s="270">
        <v>30235.209999999995</v>
      </c>
      <c r="Y51" s="270">
        <v>65459.910000000011</v>
      </c>
      <c r="Z51" s="270">
        <v>39021.018200000006</v>
      </c>
      <c r="AA51" s="270">
        <v>41746.555100000012</v>
      </c>
      <c r="AB51" s="270">
        <v>42395.579999999987</v>
      </c>
      <c r="AC51" s="466">
        <v>39262.780000000006</v>
      </c>
      <c r="AD51" s="270">
        <v>108057.95999999999</v>
      </c>
      <c r="AE51" s="49">
        <f t="shared" si="21"/>
        <v>413870.27340000001</v>
      </c>
      <c r="AF51" s="50">
        <f>SUM(S51:AD51)</f>
        <v>645333.14850000001</v>
      </c>
    </row>
    <row r="52" spans="1:32" ht="13.5" customHeight="1">
      <c r="A52" s="271"/>
      <c r="B52" s="30" t="s">
        <v>193</v>
      </c>
      <c r="C52" s="252">
        <v>161.38755750000001</v>
      </c>
      <c r="D52" s="466">
        <v>316.54886500000003</v>
      </c>
      <c r="E52" s="270">
        <v>169.75109750000001</v>
      </c>
      <c r="F52" s="466">
        <v>187.40408649999998</v>
      </c>
      <c r="G52" s="270">
        <v>170.77561</v>
      </c>
      <c r="H52" s="270">
        <v>237.42632599999999</v>
      </c>
      <c r="I52" s="270">
        <v>260.51653750000003</v>
      </c>
      <c r="J52" s="270">
        <v>232.75793750000003</v>
      </c>
      <c r="K52" s="526">
        <v>389.36493438419529</v>
      </c>
      <c r="L52" s="526">
        <v>303.0227936357179</v>
      </c>
      <c r="M52" s="526">
        <v>322.01646767096918</v>
      </c>
      <c r="N52" s="526">
        <v>285.36608629384807</v>
      </c>
      <c r="O52" s="37">
        <f t="shared" si="20"/>
        <v>1736.5680175000002</v>
      </c>
      <c r="P52" s="36">
        <f>SUM(C52:N52)</f>
        <v>3036.3382994847307</v>
      </c>
      <c r="Q52" s="388"/>
      <c r="R52" s="30" t="s">
        <v>193</v>
      </c>
      <c r="S52" s="252">
        <v>31225.710000000003</v>
      </c>
      <c r="T52" s="466">
        <v>46500.209999999992</v>
      </c>
      <c r="U52" s="270">
        <v>39120.110000000008</v>
      </c>
      <c r="V52" s="466">
        <v>74544.549999999988</v>
      </c>
      <c r="W52" s="270">
        <v>53411.150000000009</v>
      </c>
      <c r="X52" s="270">
        <v>45475.729999999989</v>
      </c>
      <c r="Y52" s="270">
        <v>92548.580000000016</v>
      </c>
      <c r="Z52" s="270">
        <v>56798.560000000019</v>
      </c>
      <c r="AA52" s="526">
        <v>79666.240877162549</v>
      </c>
      <c r="AB52" s="526">
        <v>56465.654524371836</v>
      </c>
      <c r="AC52" s="526">
        <v>53862.598227130497</v>
      </c>
      <c r="AD52" s="526">
        <v>66396.398435433584</v>
      </c>
      <c r="AE52" s="49">
        <f t="shared" si="21"/>
        <v>439624.6</v>
      </c>
      <c r="AF52" s="50">
        <f>SUM(S52:AD52)</f>
        <v>696015.49206409848</v>
      </c>
    </row>
    <row r="53" spans="1:32" ht="13.5" customHeight="1">
      <c r="A53" s="152"/>
      <c r="B53" s="30" t="s">
        <v>194</v>
      </c>
      <c r="C53" s="252">
        <v>462.83699620726719</v>
      </c>
      <c r="D53" s="252">
        <v>436.08752050017358</v>
      </c>
      <c r="E53" s="252">
        <v>363.39099817476182</v>
      </c>
      <c r="F53" s="252">
        <v>348.64885743515941</v>
      </c>
      <c r="G53" s="252">
        <v>360.31297820544603</v>
      </c>
      <c r="H53" s="270">
        <v>464.42350573924591</v>
      </c>
      <c r="I53" s="270">
        <v>321.64699515706747</v>
      </c>
      <c r="J53" s="252">
        <v>378.10441911762621</v>
      </c>
      <c r="K53" s="252">
        <v>389.36493438419529</v>
      </c>
      <c r="L53" s="252">
        <v>303.0227936357179</v>
      </c>
      <c r="M53" s="252">
        <v>322.01646767096918</v>
      </c>
      <c r="N53" s="252">
        <v>285.36608629384807</v>
      </c>
      <c r="O53" s="37">
        <f t="shared" si="20"/>
        <v>3135.4522705367476</v>
      </c>
      <c r="P53" s="36">
        <f t="shared" si="26"/>
        <v>4435.2225525214772</v>
      </c>
      <c r="Q53" s="388"/>
      <c r="R53" s="30" t="s">
        <v>194</v>
      </c>
      <c r="S53" s="252">
        <v>118244.30212600727</v>
      </c>
      <c r="T53" s="252">
        <v>63809.32238317978</v>
      </c>
      <c r="U53" s="252">
        <v>73088.782483400399</v>
      </c>
      <c r="V53" s="252">
        <v>71517.132010139991</v>
      </c>
      <c r="W53" s="252">
        <v>62813.536051052091</v>
      </c>
      <c r="X53" s="270">
        <v>77968.972565666991</v>
      </c>
      <c r="Y53" s="270">
        <v>70661.358235469292</v>
      </c>
      <c r="Z53" s="252">
        <v>92718.916854610579</v>
      </c>
      <c r="AA53" s="252">
        <v>79666.240877162549</v>
      </c>
      <c r="AB53" s="252">
        <v>56465.654524371836</v>
      </c>
      <c r="AC53" s="252">
        <v>53862.598227130497</v>
      </c>
      <c r="AD53" s="252">
        <v>66396.398435433584</v>
      </c>
      <c r="AE53" s="49">
        <f t="shared" si="21"/>
        <v>630822.3227095264</v>
      </c>
      <c r="AF53" s="50">
        <f t="shared" si="8"/>
        <v>887213.2147736249</v>
      </c>
    </row>
    <row r="54" spans="1:32" ht="13.5" customHeight="1" thickBot="1">
      <c r="A54" s="153"/>
      <c r="B54" s="91" t="s">
        <v>18</v>
      </c>
      <c r="C54" s="254">
        <f t="shared" ref="C54:N54" si="27">C52-C53</f>
        <v>-301.44943870726718</v>
      </c>
      <c r="D54" s="254">
        <f t="shared" si="27"/>
        <v>-119.53865550017355</v>
      </c>
      <c r="E54" s="254">
        <f t="shared" si="27"/>
        <v>-193.6399006747618</v>
      </c>
      <c r="F54" s="254">
        <f t="shared" si="27"/>
        <v>-161.24477093515944</v>
      </c>
      <c r="G54" s="254">
        <f t="shared" si="27"/>
        <v>-189.53736820544603</v>
      </c>
      <c r="H54" s="539">
        <f t="shared" si="27"/>
        <v>-226.99717973924592</v>
      </c>
      <c r="I54" s="539">
        <f t="shared" si="27"/>
        <v>-61.130457657067439</v>
      </c>
      <c r="J54" s="254">
        <f t="shared" si="27"/>
        <v>-145.34648161762618</v>
      </c>
      <c r="K54" s="254">
        <f t="shared" si="27"/>
        <v>0</v>
      </c>
      <c r="L54" s="254">
        <f t="shared" si="27"/>
        <v>0</v>
      </c>
      <c r="M54" s="254">
        <f t="shared" si="27"/>
        <v>0</v>
      </c>
      <c r="N54" s="254">
        <f t="shared" si="27"/>
        <v>0</v>
      </c>
      <c r="O54" s="92">
        <f t="shared" si="20"/>
        <v>-1398.8842530367474</v>
      </c>
      <c r="P54" s="93">
        <f t="shared" ref="P54:P70" si="28">SUM(C54:N54)</f>
        <v>-1398.8842530367474</v>
      </c>
      <c r="Q54" s="388"/>
      <c r="R54" s="91" t="s">
        <v>18</v>
      </c>
      <c r="S54" s="254">
        <f t="shared" ref="S54:AD54" si="29">S52-S53</f>
        <v>-87018.592126007265</v>
      </c>
      <c r="T54" s="254">
        <f t="shared" si="29"/>
        <v>-17309.112383179789</v>
      </c>
      <c r="U54" s="254">
        <f t="shared" si="29"/>
        <v>-33968.672483400391</v>
      </c>
      <c r="V54" s="254">
        <f t="shared" si="29"/>
        <v>3027.4179898599978</v>
      </c>
      <c r="W54" s="254">
        <f t="shared" si="29"/>
        <v>-9402.3860510520826</v>
      </c>
      <c r="X54" s="539">
        <f t="shared" si="29"/>
        <v>-32493.242565667002</v>
      </c>
      <c r="Y54" s="539">
        <f t="shared" si="29"/>
        <v>21887.221764530725</v>
      </c>
      <c r="Z54" s="254">
        <f t="shared" si="29"/>
        <v>-35920.35685461056</v>
      </c>
      <c r="AA54" s="254">
        <f t="shared" si="29"/>
        <v>0</v>
      </c>
      <c r="AB54" s="254">
        <f t="shared" si="29"/>
        <v>0</v>
      </c>
      <c r="AC54" s="254">
        <f t="shared" si="29"/>
        <v>0</v>
      </c>
      <c r="AD54" s="254">
        <f t="shared" si="29"/>
        <v>0</v>
      </c>
      <c r="AE54" s="97">
        <f t="shared" si="21"/>
        <v>-191197.72270952634</v>
      </c>
      <c r="AF54" s="98">
        <f t="shared" si="8"/>
        <v>-191197.72270952634</v>
      </c>
    </row>
    <row r="55" spans="1:32" ht="13.5" customHeight="1">
      <c r="A55" s="273" t="s">
        <v>133</v>
      </c>
      <c r="B55" s="30" t="s">
        <v>86</v>
      </c>
      <c r="C55" s="252">
        <v>528.96579999999994</v>
      </c>
      <c r="D55" s="252">
        <v>622.14900000000011</v>
      </c>
      <c r="E55" s="252">
        <v>484.67849999999999</v>
      </c>
      <c r="F55" s="252">
        <v>549.85649999999998</v>
      </c>
      <c r="G55" s="252">
        <v>442.59100000000001</v>
      </c>
      <c r="H55" s="270">
        <v>581.13014250000106</v>
      </c>
      <c r="I55" s="270">
        <v>544.90940000000001</v>
      </c>
      <c r="J55" s="252">
        <v>381.59640000000002</v>
      </c>
      <c r="K55" s="252">
        <v>627.5317</v>
      </c>
      <c r="L55" s="252">
        <v>622.43328500000007</v>
      </c>
      <c r="M55" s="252">
        <v>672.72950000000003</v>
      </c>
      <c r="N55" s="252">
        <v>818.85700000000099</v>
      </c>
      <c r="O55" s="37">
        <f t="shared" si="20"/>
        <v>4135.8767425000015</v>
      </c>
      <c r="P55" s="36">
        <f t="shared" si="28"/>
        <v>6877.4282275000032</v>
      </c>
      <c r="Q55" s="388"/>
      <c r="R55" s="30" t="s">
        <v>86</v>
      </c>
      <c r="S55" s="252">
        <v>46844.074999999997</v>
      </c>
      <c r="T55" s="252">
        <v>63150.633500000011</v>
      </c>
      <c r="U55" s="252">
        <v>38210.610799999995</v>
      </c>
      <c r="V55" s="252">
        <v>86218.199800000002</v>
      </c>
      <c r="W55" s="252">
        <v>60107.735399999998</v>
      </c>
      <c r="X55" s="270">
        <v>70678.782600000006</v>
      </c>
      <c r="Y55" s="270">
        <v>64654.483600000007</v>
      </c>
      <c r="Z55" s="252">
        <v>52363.306799999998</v>
      </c>
      <c r="AA55" s="252">
        <v>84258.444600000003</v>
      </c>
      <c r="AB55" s="252">
        <v>71912.058199999999</v>
      </c>
      <c r="AC55" s="252">
        <v>57153.762599999995</v>
      </c>
      <c r="AD55" s="252">
        <v>63937.192999999999</v>
      </c>
      <c r="AE55" s="49">
        <f t="shared" si="21"/>
        <v>482227.82750000001</v>
      </c>
      <c r="AF55" s="50">
        <f t="shared" si="8"/>
        <v>759489.28590000002</v>
      </c>
    </row>
    <row r="56" spans="1:32" ht="13.5" customHeight="1">
      <c r="A56" s="264"/>
      <c r="B56" s="30" t="s">
        <v>96</v>
      </c>
      <c r="C56" s="252">
        <v>780.41129999999998</v>
      </c>
      <c r="D56" s="252">
        <v>882.24270249999995</v>
      </c>
      <c r="E56" s="252">
        <v>727.1898806449999</v>
      </c>
      <c r="F56" s="252">
        <v>941.72240125000008</v>
      </c>
      <c r="G56" s="252">
        <v>650.77387500000009</v>
      </c>
      <c r="H56" s="270">
        <v>969.8910350000001</v>
      </c>
      <c r="I56" s="270">
        <v>1038.8882900000001</v>
      </c>
      <c r="J56" s="252">
        <v>850.11703749999992</v>
      </c>
      <c r="K56" s="252">
        <v>1068.3999375000001</v>
      </c>
      <c r="L56" s="252">
        <v>851.34256249999999</v>
      </c>
      <c r="M56" s="252">
        <v>974.17334249999999</v>
      </c>
      <c r="N56" s="252">
        <v>1116.287865</v>
      </c>
      <c r="O56" s="37">
        <f t="shared" si="20"/>
        <v>6841.2365218950008</v>
      </c>
      <c r="P56" s="36">
        <f t="shared" si="28"/>
        <v>10851.440229395001</v>
      </c>
      <c r="Q56" s="388"/>
      <c r="R56" s="30" t="s">
        <v>96</v>
      </c>
      <c r="S56" s="252">
        <v>79746.547200000001</v>
      </c>
      <c r="T56" s="252">
        <v>91001.386800000007</v>
      </c>
      <c r="U56" s="252">
        <v>83398.347922999994</v>
      </c>
      <c r="V56" s="252">
        <v>102112.79806</v>
      </c>
      <c r="W56" s="252">
        <v>85053.565432000003</v>
      </c>
      <c r="X56" s="270">
        <v>115582.05140000001</v>
      </c>
      <c r="Y56" s="270">
        <v>122272.83599600001</v>
      </c>
      <c r="Z56" s="252">
        <v>107119.87359999999</v>
      </c>
      <c r="AA56" s="252">
        <v>149621.55810000002</v>
      </c>
      <c r="AB56" s="252">
        <v>130043.01949999999</v>
      </c>
      <c r="AC56" s="252">
        <v>127899.66379999998</v>
      </c>
      <c r="AD56" s="252">
        <v>137354.91509999998</v>
      </c>
      <c r="AE56" s="49">
        <f t="shared" si="21"/>
        <v>786287.40641100006</v>
      </c>
      <c r="AF56" s="50">
        <f t="shared" si="8"/>
        <v>1331206.5629110001</v>
      </c>
    </row>
    <row r="57" spans="1:32" ht="13.5" customHeight="1">
      <c r="A57" s="264"/>
      <c r="B57" s="30" t="s">
        <v>119</v>
      </c>
      <c r="C57" s="252">
        <v>1059.6482275000001</v>
      </c>
      <c r="D57" s="252">
        <v>1157.314175</v>
      </c>
      <c r="E57" s="252">
        <v>1163.4962825</v>
      </c>
      <c r="F57" s="252">
        <v>1157.746312999999</v>
      </c>
      <c r="G57" s="252">
        <v>1310.8433125000001</v>
      </c>
      <c r="H57" s="270">
        <v>1173.4353475</v>
      </c>
      <c r="I57" s="270">
        <v>1127.997615</v>
      </c>
      <c r="J57" s="252">
        <v>1095.471755</v>
      </c>
      <c r="K57" s="252">
        <v>1279.9360375000001</v>
      </c>
      <c r="L57" s="252">
        <v>886.39954750000004</v>
      </c>
      <c r="M57" s="252">
        <v>1129.5509125000001</v>
      </c>
      <c r="N57" s="252">
        <v>1163.7410374999999</v>
      </c>
      <c r="O57" s="37">
        <f t="shared" si="20"/>
        <v>9245.9530279999999</v>
      </c>
      <c r="P57" s="36">
        <f t="shared" si="28"/>
        <v>13705.580563</v>
      </c>
      <c r="Q57" s="388"/>
      <c r="R57" s="30" t="s">
        <v>119</v>
      </c>
      <c r="S57" s="252">
        <v>113868.43949999998</v>
      </c>
      <c r="T57" s="252">
        <v>114455.91740000001</v>
      </c>
      <c r="U57" s="252">
        <v>144134.5368</v>
      </c>
      <c r="V57" s="252">
        <v>132079.03489699998</v>
      </c>
      <c r="W57" s="252">
        <v>158474.50399400003</v>
      </c>
      <c r="X57" s="270">
        <v>152595.70717100002</v>
      </c>
      <c r="Y57" s="270">
        <v>190439.8419</v>
      </c>
      <c r="Z57" s="252">
        <v>222254.54630000005</v>
      </c>
      <c r="AA57" s="252">
        <v>194978.78449999998</v>
      </c>
      <c r="AB57" s="252">
        <v>135489.7586</v>
      </c>
      <c r="AC57" s="252">
        <v>189561.65590000001</v>
      </c>
      <c r="AD57" s="252">
        <v>158949.23699999996</v>
      </c>
      <c r="AE57" s="49">
        <f t="shared" si="21"/>
        <v>1228302.5279620001</v>
      </c>
      <c r="AF57" s="50">
        <f t="shared" si="8"/>
        <v>1907281.9639620001</v>
      </c>
    </row>
    <row r="58" spans="1:32" ht="13.5" customHeight="1">
      <c r="A58" s="261"/>
      <c r="B58" s="30" t="s">
        <v>124</v>
      </c>
      <c r="C58" s="252">
        <v>1060.7198124999998</v>
      </c>
      <c r="D58" s="252">
        <v>1019.0959399999999</v>
      </c>
      <c r="E58" s="252">
        <v>1001.8752075</v>
      </c>
      <c r="F58" s="252">
        <v>953.17648499999996</v>
      </c>
      <c r="G58" s="252">
        <v>963.81928999999991</v>
      </c>
      <c r="H58" s="270">
        <v>1046.5250325000002</v>
      </c>
      <c r="I58" s="270">
        <v>1143.0523400000002</v>
      </c>
      <c r="J58" s="252">
        <v>984.3662599999999</v>
      </c>
      <c r="K58" s="252">
        <v>983.54060000000015</v>
      </c>
      <c r="L58" s="252">
        <v>1016.0585</v>
      </c>
      <c r="M58" s="252">
        <v>1240.4177585</v>
      </c>
      <c r="N58" s="252">
        <v>927.45090000000005</v>
      </c>
      <c r="O58" s="37">
        <f t="shared" si="20"/>
        <v>8172.630367499999</v>
      </c>
      <c r="P58" s="36">
        <f t="shared" si="28"/>
        <v>12340.098125999997</v>
      </c>
      <c r="Q58" s="388"/>
      <c r="R58" s="30" t="s">
        <v>124</v>
      </c>
      <c r="S58" s="252">
        <v>187355.14319999999</v>
      </c>
      <c r="T58" s="252">
        <v>129883.228</v>
      </c>
      <c r="U58" s="252">
        <v>206712.65870000003</v>
      </c>
      <c r="V58" s="252">
        <v>239362.99767500002</v>
      </c>
      <c r="W58" s="252">
        <v>224297.99979999999</v>
      </c>
      <c r="X58" s="270">
        <v>149812.37</v>
      </c>
      <c r="Y58" s="270">
        <v>209128.17430000001</v>
      </c>
      <c r="Z58" s="252">
        <v>163635.62719999999</v>
      </c>
      <c r="AA58" s="252">
        <v>174146.88660000003</v>
      </c>
      <c r="AB58" s="252">
        <v>204976.39409999998</v>
      </c>
      <c r="AC58" s="252">
        <v>192913.10059999998</v>
      </c>
      <c r="AD58" s="252">
        <v>135938.9376</v>
      </c>
      <c r="AE58" s="49">
        <f t="shared" si="21"/>
        <v>1510188.1988750002</v>
      </c>
      <c r="AF58" s="50">
        <f t="shared" si="8"/>
        <v>2218163.5177750001</v>
      </c>
    </row>
    <row r="59" spans="1:32" ht="13.5" customHeight="1">
      <c r="A59" s="478"/>
      <c r="B59" s="30" t="s">
        <v>139</v>
      </c>
      <c r="C59" s="252">
        <v>1032.1574800000001</v>
      </c>
      <c r="D59" s="270">
        <v>1227.3680245</v>
      </c>
      <c r="E59" s="270">
        <v>1131.9534000000001</v>
      </c>
      <c r="F59" s="270">
        <v>1348.6458</v>
      </c>
      <c r="G59" s="270">
        <v>1173.1822</v>
      </c>
      <c r="H59" s="270">
        <v>1376.60796</v>
      </c>
      <c r="I59" s="270">
        <v>1428.8219300000001</v>
      </c>
      <c r="J59" s="270">
        <v>1405.0998275000002</v>
      </c>
      <c r="K59" s="270">
        <v>1272.0576000000001</v>
      </c>
      <c r="L59" s="270">
        <v>1411.5644520000001</v>
      </c>
      <c r="M59" s="270">
        <v>1409.0529000000001</v>
      </c>
      <c r="N59" s="466">
        <v>1301.35095</v>
      </c>
      <c r="O59" s="37">
        <f t="shared" si="20"/>
        <v>10123.836622000001</v>
      </c>
      <c r="P59" s="36">
        <f t="shared" ref="P59" si="30">SUM(C59:N59)</f>
        <v>15517.862524000002</v>
      </c>
      <c r="Q59" s="388"/>
      <c r="R59" s="30" t="s">
        <v>139</v>
      </c>
      <c r="S59" s="270">
        <v>144708.5097</v>
      </c>
      <c r="T59" s="270">
        <v>114182.8514</v>
      </c>
      <c r="U59" s="270">
        <v>97958.839810000049</v>
      </c>
      <c r="V59" s="270">
        <v>161963.68050499997</v>
      </c>
      <c r="W59" s="270">
        <v>121178.82220000001</v>
      </c>
      <c r="X59" s="270">
        <v>140755.87289999999</v>
      </c>
      <c r="Y59" s="270">
        <v>144606.01570000002</v>
      </c>
      <c r="Z59" s="270">
        <v>175796.1715</v>
      </c>
      <c r="AA59" s="270">
        <v>156915.09239999996</v>
      </c>
      <c r="AB59" s="270">
        <v>139207.85430000001</v>
      </c>
      <c r="AC59" s="466">
        <v>177471.90640000001</v>
      </c>
      <c r="AD59" s="270">
        <v>159494.81800000003</v>
      </c>
      <c r="AE59" s="49">
        <f t="shared" si="21"/>
        <v>1101150.7637149999</v>
      </c>
      <c r="AF59" s="50">
        <f t="shared" ref="AF59" si="31">SUM(S59:AD59)</f>
        <v>1734240.4348149998</v>
      </c>
    </row>
    <row r="60" spans="1:32" ht="13.5" customHeight="1">
      <c r="A60" s="271"/>
      <c r="B60" s="30" t="s">
        <v>193</v>
      </c>
      <c r="C60" s="252">
        <v>1391.6439</v>
      </c>
      <c r="D60" s="466">
        <v>1167.3806850000001</v>
      </c>
      <c r="E60" s="270">
        <v>914.97400000000016</v>
      </c>
      <c r="F60" s="466">
        <v>1017.4818029999999</v>
      </c>
      <c r="G60" s="270">
        <v>723.08910000000003</v>
      </c>
      <c r="H60" s="270">
        <v>949.86816799999997</v>
      </c>
      <c r="I60" s="270">
        <v>991.21029999999996</v>
      </c>
      <c r="J60" s="270">
        <v>895.09346199999993</v>
      </c>
      <c r="K60" s="526">
        <v>1365.4701405035371</v>
      </c>
      <c r="L60" s="526">
        <v>1446.2534894738837</v>
      </c>
      <c r="M60" s="526">
        <v>1480.0743515494837</v>
      </c>
      <c r="N60" s="526">
        <v>1417.9303992902205</v>
      </c>
      <c r="O60" s="37">
        <f t="shared" si="20"/>
        <v>8050.7414179999996</v>
      </c>
      <c r="P60" s="36">
        <f t="shared" si="28"/>
        <v>13760.469798817125</v>
      </c>
      <c r="Q60" s="388"/>
      <c r="R60" s="30" t="s">
        <v>193</v>
      </c>
      <c r="S60" s="252">
        <v>137022.73039999997</v>
      </c>
      <c r="T60" s="466">
        <v>111971.90270000002</v>
      </c>
      <c r="U60" s="270">
        <v>86921.338400000008</v>
      </c>
      <c r="V60" s="466">
        <v>81251.374799999991</v>
      </c>
      <c r="W60" s="270">
        <v>53250.032199999994</v>
      </c>
      <c r="X60" s="270">
        <v>62255.715000000011</v>
      </c>
      <c r="Y60" s="270">
        <v>68777.17</v>
      </c>
      <c r="Z60" s="270">
        <v>67478.084000000003</v>
      </c>
      <c r="AA60" s="526">
        <v>164814.15349810725</v>
      </c>
      <c r="AB60" s="526">
        <v>162026.61945563086</v>
      </c>
      <c r="AC60" s="526">
        <v>165077.91186500801</v>
      </c>
      <c r="AD60" s="526">
        <v>160677.51768797991</v>
      </c>
      <c r="AE60" s="49">
        <f t="shared" si="21"/>
        <v>668928.34750000003</v>
      </c>
      <c r="AF60" s="50">
        <f t="shared" si="8"/>
        <v>1321524.5500067261</v>
      </c>
    </row>
    <row r="61" spans="1:32" ht="13.5" customHeight="1">
      <c r="A61" s="261"/>
      <c r="B61" s="30" t="s">
        <v>194</v>
      </c>
      <c r="C61" s="252">
        <v>1107.958517717836</v>
      </c>
      <c r="D61" s="252">
        <v>1247.2713178356119</v>
      </c>
      <c r="E61" s="252">
        <v>1142.4056750241193</v>
      </c>
      <c r="F61" s="252">
        <v>1326.098456249216</v>
      </c>
      <c r="G61" s="252">
        <v>1247.4510001337271</v>
      </c>
      <c r="H61" s="270">
        <v>1561.2455655019153</v>
      </c>
      <c r="I61" s="270">
        <v>1501.9545961429262</v>
      </c>
      <c r="J61" s="252">
        <v>1456.3626162463465</v>
      </c>
      <c r="K61" s="252">
        <v>1365.4701405035371</v>
      </c>
      <c r="L61" s="252">
        <v>1446.2534894738837</v>
      </c>
      <c r="M61" s="252">
        <v>1480.0743515494837</v>
      </c>
      <c r="N61" s="252">
        <v>1417.9303992902205</v>
      </c>
      <c r="O61" s="37">
        <f t="shared" si="20"/>
        <v>10590.747744851698</v>
      </c>
      <c r="P61" s="36">
        <f t="shared" si="28"/>
        <v>16300.476125668823</v>
      </c>
      <c r="Q61" s="388"/>
      <c r="R61" s="30" t="s">
        <v>194</v>
      </c>
      <c r="S61" s="252">
        <v>168752.05933938501</v>
      </c>
      <c r="T61" s="252">
        <v>196141.72672903701</v>
      </c>
      <c r="U61" s="252">
        <v>147611.51717884836</v>
      </c>
      <c r="V61" s="252">
        <v>164173.72451921535</v>
      </c>
      <c r="W61" s="252">
        <v>149626.04206356761</v>
      </c>
      <c r="X61" s="270">
        <v>190796.6555994665</v>
      </c>
      <c r="Y61" s="270">
        <v>175385.50792595785</v>
      </c>
      <c r="Z61" s="252">
        <v>181960.92742159762</v>
      </c>
      <c r="AA61" s="252">
        <v>164814.15349810725</v>
      </c>
      <c r="AB61" s="252">
        <v>162026.61945563086</v>
      </c>
      <c r="AC61" s="252">
        <v>165077.91186500801</v>
      </c>
      <c r="AD61" s="252">
        <v>160677.51768797991</v>
      </c>
      <c r="AE61" s="49">
        <f t="shared" si="21"/>
        <v>1374448.1607770752</v>
      </c>
      <c r="AF61" s="50">
        <f t="shared" si="8"/>
        <v>2027044.3632838014</v>
      </c>
    </row>
    <row r="62" spans="1:32" ht="13.5" customHeight="1" thickBot="1">
      <c r="A62" s="262"/>
      <c r="B62" s="91" t="s">
        <v>18</v>
      </c>
      <c r="C62" s="254">
        <f t="shared" ref="C62:N62" si="32">C60-C61</f>
        <v>283.68538228216403</v>
      </c>
      <c r="D62" s="254">
        <f t="shared" si="32"/>
        <v>-79.890632835611768</v>
      </c>
      <c r="E62" s="254">
        <f t="shared" si="32"/>
        <v>-227.43167502411916</v>
      </c>
      <c r="F62" s="254">
        <f t="shared" si="32"/>
        <v>-308.61665324921614</v>
      </c>
      <c r="G62" s="254">
        <f t="shared" si="32"/>
        <v>-524.36190013372709</v>
      </c>
      <c r="H62" s="539">
        <f t="shared" si="32"/>
        <v>-611.37739750191531</v>
      </c>
      <c r="I62" s="539">
        <f t="shared" si="32"/>
        <v>-510.74429614292626</v>
      </c>
      <c r="J62" s="254">
        <f t="shared" si="32"/>
        <v>-561.2691542463466</v>
      </c>
      <c r="K62" s="254">
        <f t="shared" si="32"/>
        <v>0</v>
      </c>
      <c r="L62" s="254">
        <f t="shared" si="32"/>
        <v>0</v>
      </c>
      <c r="M62" s="254">
        <f t="shared" si="32"/>
        <v>0</v>
      </c>
      <c r="N62" s="254">
        <f t="shared" si="32"/>
        <v>0</v>
      </c>
      <c r="O62" s="92">
        <f t="shared" si="20"/>
        <v>-2540.0063268516983</v>
      </c>
      <c r="P62" s="93">
        <f t="shared" si="28"/>
        <v>-2540.0063268516983</v>
      </c>
      <c r="Q62" s="388"/>
      <c r="R62" s="91" t="s">
        <v>18</v>
      </c>
      <c r="S62" s="254">
        <f t="shared" ref="S62:AD62" si="33">S60-S61</f>
        <v>-31729.328939385043</v>
      </c>
      <c r="T62" s="254">
        <f t="shared" si="33"/>
        <v>-84169.824029036987</v>
      </c>
      <c r="U62" s="254">
        <f t="shared" si="33"/>
        <v>-60690.178778848349</v>
      </c>
      <c r="V62" s="254">
        <f t="shared" si="33"/>
        <v>-82922.349719215359</v>
      </c>
      <c r="W62" s="254">
        <f t="shared" si="33"/>
        <v>-96376.009863567626</v>
      </c>
      <c r="X62" s="539">
        <f t="shared" si="33"/>
        <v>-128540.94059946648</v>
      </c>
      <c r="Y62" s="539">
        <f t="shared" si="33"/>
        <v>-106608.33792595785</v>
      </c>
      <c r="Z62" s="254">
        <f t="shared" si="33"/>
        <v>-114482.84342159762</v>
      </c>
      <c r="AA62" s="254">
        <f t="shared" si="33"/>
        <v>0</v>
      </c>
      <c r="AB62" s="254">
        <f t="shared" si="33"/>
        <v>0</v>
      </c>
      <c r="AC62" s="254">
        <f t="shared" si="33"/>
        <v>0</v>
      </c>
      <c r="AD62" s="254">
        <f t="shared" si="33"/>
        <v>0</v>
      </c>
      <c r="AE62" s="97">
        <f t="shared" si="21"/>
        <v>-705519.8132770753</v>
      </c>
      <c r="AF62" s="98">
        <f t="shared" ref="AF62:AF70" si="34">SUM(S62:AD62)</f>
        <v>-705519.8132770753</v>
      </c>
    </row>
    <row r="63" spans="1:32" ht="13.5" customHeight="1">
      <c r="A63" s="445" t="s">
        <v>134</v>
      </c>
      <c r="B63" s="30" t="s">
        <v>86</v>
      </c>
      <c r="C63" s="252">
        <v>1625.32953</v>
      </c>
      <c r="D63" s="252">
        <v>1387.90714</v>
      </c>
      <c r="E63" s="252">
        <v>1443.3814399999999</v>
      </c>
      <c r="F63" s="252">
        <v>1744.5634925000002</v>
      </c>
      <c r="G63" s="252">
        <v>1333.5360675000002</v>
      </c>
      <c r="H63" s="270">
        <v>2034.358829</v>
      </c>
      <c r="I63" s="270">
        <v>1640.137518</v>
      </c>
      <c r="J63" s="252">
        <v>1588.3843710000001</v>
      </c>
      <c r="K63" s="252">
        <v>1418.3257314999998</v>
      </c>
      <c r="L63" s="252">
        <v>1761.4257150000001</v>
      </c>
      <c r="M63" s="252">
        <v>1255.6596445</v>
      </c>
      <c r="N63" s="252">
        <v>1485.5591975</v>
      </c>
      <c r="O63" s="37">
        <f t="shared" si="20"/>
        <v>12797.598388</v>
      </c>
      <c r="P63" s="36">
        <f t="shared" si="28"/>
        <v>18718.568676499999</v>
      </c>
      <c r="Q63" s="388"/>
      <c r="R63" s="30" t="s">
        <v>86</v>
      </c>
      <c r="S63" s="252">
        <v>148699.7475</v>
      </c>
      <c r="T63" s="252">
        <v>157536.4958</v>
      </c>
      <c r="U63" s="252">
        <v>149192.5183</v>
      </c>
      <c r="V63" s="252">
        <v>185792.71960000001</v>
      </c>
      <c r="W63" s="252">
        <v>100373.3995</v>
      </c>
      <c r="X63" s="270">
        <v>204557.64310000002</v>
      </c>
      <c r="Y63" s="270">
        <v>180365.96060000002</v>
      </c>
      <c r="Z63" s="252">
        <v>162930.60709999999</v>
      </c>
      <c r="AA63" s="252">
        <v>153017.6194</v>
      </c>
      <c r="AB63" s="252">
        <v>152857.71460000001</v>
      </c>
      <c r="AC63" s="252">
        <v>131646.1268</v>
      </c>
      <c r="AD63" s="252">
        <v>147147.8903</v>
      </c>
      <c r="AE63" s="49">
        <f t="shared" si="21"/>
        <v>1289449.0915000001</v>
      </c>
      <c r="AF63" s="50">
        <f t="shared" si="34"/>
        <v>1874118.4426000002</v>
      </c>
    </row>
    <row r="64" spans="1:32" ht="13.5" customHeight="1">
      <c r="A64" s="264"/>
      <c r="B64" s="30" t="s">
        <v>96</v>
      </c>
      <c r="C64" s="252">
        <v>1459.5893699999999</v>
      </c>
      <c r="D64" s="252">
        <v>1330.797736</v>
      </c>
      <c r="E64" s="252">
        <v>1501.2297245</v>
      </c>
      <c r="F64" s="252">
        <v>1814.4692989999999</v>
      </c>
      <c r="G64" s="252">
        <v>1725.8423084999999</v>
      </c>
      <c r="H64" s="270">
        <v>1829.1432245000001</v>
      </c>
      <c r="I64" s="270">
        <v>1391.2202299999999</v>
      </c>
      <c r="J64" s="252">
        <v>1574.2171225</v>
      </c>
      <c r="K64" s="252">
        <v>1552.7615520000002</v>
      </c>
      <c r="L64" s="252">
        <v>1092.045875</v>
      </c>
      <c r="M64" s="252">
        <v>1195.8022449999999</v>
      </c>
      <c r="N64" s="252">
        <v>1209.9976875</v>
      </c>
      <c r="O64" s="37">
        <f t="shared" si="20"/>
        <v>12626.509014999998</v>
      </c>
      <c r="P64" s="36">
        <f t="shared" si="28"/>
        <v>17677.116374499998</v>
      </c>
      <c r="Q64" s="388"/>
      <c r="R64" s="30" t="s">
        <v>96</v>
      </c>
      <c r="S64" s="252">
        <v>138793.48329999999</v>
      </c>
      <c r="T64" s="252">
        <v>125915.4994</v>
      </c>
      <c r="U64" s="252">
        <v>119572.10890000001</v>
      </c>
      <c r="V64" s="252">
        <v>163877.00470000002</v>
      </c>
      <c r="W64" s="252">
        <v>192748.2752</v>
      </c>
      <c r="X64" s="270">
        <v>188056.08929999999</v>
      </c>
      <c r="Y64" s="270">
        <v>133869.57449999999</v>
      </c>
      <c r="Z64" s="252">
        <v>171837.7488</v>
      </c>
      <c r="AA64" s="252">
        <v>166119.87770000001</v>
      </c>
      <c r="AB64" s="252">
        <v>161397.18159999998</v>
      </c>
      <c r="AC64" s="252">
        <v>132853.74060000002</v>
      </c>
      <c r="AD64" s="252">
        <v>151663.52339999998</v>
      </c>
      <c r="AE64" s="49">
        <f t="shared" si="21"/>
        <v>1234669.7841</v>
      </c>
      <c r="AF64" s="50">
        <f t="shared" si="34"/>
        <v>1846704.1074000003</v>
      </c>
    </row>
    <row r="65" spans="1:32" ht="13.5" customHeight="1">
      <c r="A65" s="264"/>
      <c r="B65" s="30" t="s">
        <v>119</v>
      </c>
      <c r="C65" s="252">
        <v>1062.5464944999997</v>
      </c>
      <c r="D65" s="252">
        <v>1077.3151760000001</v>
      </c>
      <c r="E65" s="252">
        <v>1066.423974</v>
      </c>
      <c r="F65" s="252">
        <v>1033.8021325000002</v>
      </c>
      <c r="G65" s="252">
        <v>1195.0570010000001</v>
      </c>
      <c r="H65" s="270">
        <v>1436.1868600000005</v>
      </c>
      <c r="I65" s="270">
        <v>1331.9580895000004</v>
      </c>
      <c r="J65" s="252">
        <v>1570.8097344999994</v>
      </c>
      <c r="K65" s="252">
        <v>1663.3328085000001</v>
      </c>
      <c r="L65" s="252">
        <v>1505.7215189999999</v>
      </c>
      <c r="M65" s="252">
        <v>1399.4420575000011</v>
      </c>
      <c r="N65" s="252">
        <v>1430.09105</v>
      </c>
      <c r="O65" s="37">
        <f t="shared" si="20"/>
        <v>9774.0994620000001</v>
      </c>
      <c r="P65" s="36">
        <f t="shared" si="28"/>
        <v>15772.686897</v>
      </c>
      <c r="Q65" s="388"/>
      <c r="R65" s="30" t="s">
        <v>119</v>
      </c>
      <c r="S65" s="252">
        <v>137775.51719999994</v>
      </c>
      <c r="T65" s="252">
        <v>134033.12680000006</v>
      </c>
      <c r="U65" s="252">
        <v>147377.17509999999</v>
      </c>
      <c r="V65" s="252">
        <v>116218.80199999991</v>
      </c>
      <c r="W65" s="252">
        <v>142820.12039999999</v>
      </c>
      <c r="X65" s="270">
        <v>186026.28560000006</v>
      </c>
      <c r="Y65" s="270">
        <v>159065.06199999998</v>
      </c>
      <c r="Z65" s="252">
        <v>149555.17459999997</v>
      </c>
      <c r="AA65" s="252">
        <v>139957.19099999999</v>
      </c>
      <c r="AB65" s="252">
        <v>171827.24930000002</v>
      </c>
      <c r="AC65" s="252">
        <v>148293.57480000003</v>
      </c>
      <c r="AD65" s="252">
        <v>183225.86039999995</v>
      </c>
      <c r="AE65" s="49">
        <f t="shared" si="21"/>
        <v>1172871.2637</v>
      </c>
      <c r="AF65" s="50">
        <f t="shared" si="34"/>
        <v>1816175.1392000001</v>
      </c>
    </row>
    <row r="66" spans="1:32" ht="13.5" customHeight="1">
      <c r="A66" s="261"/>
      <c r="B66" s="30" t="s">
        <v>124</v>
      </c>
      <c r="C66" s="252">
        <v>1562.5464540000005</v>
      </c>
      <c r="D66" s="252">
        <v>1603.7055175</v>
      </c>
      <c r="E66" s="252">
        <v>1441.9320040000002</v>
      </c>
      <c r="F66" s="252">
        <v>1638.0357374999999</v>
      </c>
      <c r="G66" s="252">
        <v>1627.1391490000001</v>
      </c>
      <c r="H66" s="270">
        <v>1988.8390320000003</v>
      </c>
      <c r="I66" s="270">
        <v>1677.0486524999997</v>
      </c>
      <c r="J66" s="252">
        <v>1489.1622249999996</v>
      </c>
      <c r="K66" s="252">
        <v>1435.961898</v>
      </c>
      <c r="L66" s="252">
        <v>1824.9199850000005</v>
      </c>
      <c r="M66" s="252">
        <v>1609.3682395000001</v>
      </c>
      <c r="N66" s="252">
        <v>1402.0638425000018</v>
      </c>
      <c r="O66" s="37">
        <f t="shared" si="20"/>
        <v>13028.408771500001</v>
      </c>
      <c r="P66" s="36">
        <f t="shared" si="28"/>
        <v>19300.722736500004</v>
      </c>
      <c r="Q66" s="388"/>
      <c r="R66" s="30" t="s">
        <v>124</v>
      </c>
      <c r="S66" s="252">
        <v>230295.63280000002</v>
      </c>
      <c r="T66" s="252">
        <v>190988.80650000001</v>
      </c>
      <c r="U66" s="252">
        <v>220277.02220000006</v>
      </c>
      <c r="V66" s="252">
        <v>249436.57770000005</v>
      </c>
      <c r="W66" s="252">
        <v>295863.81039999984</v>
      </c>
      <c r="X66" s="270">
        <v>303977.45899999997</v>
      </c>
      <c r="Y66" s="270">
        <v>294675.61569999997</v>
      </c>
      <c r="Z66" s="252">
        <v>157695.43039999995</v>
      </c>
      <c r="AA66" s="252">
        <v>176588.84539999993</v>
      </c>
      <c r="AB66" s="252">
        <v>210433.80060000008</v>
      </c>
      <c r="AC66" s="252">
        <v>158616.30449999994</v>
      </c>
      <c r="AD66" s="252">
        <v>151109.09949999998</v>
      </c>
      <c r="AE66" s="49">
        <f t="shared" si="21"/>
        <v>1943210.3546999998</v>
      </c>
      <c r="AF66" s="50">
        <f t="shared" si="34"/>
        <v>2639958.4046999998</v>
      </c>
    </row>
    <row r="67" spans="1:32" ht="13.5" customHeight="1">
      <c r="A67" s="478"/>
      <c r="B67" s="30" t="s">
        <v>139</v>
      </c>
      <c r="C67" s="252">
        <v>1258.1644025000003</v>
      </c>
      <c r="D67" s="270">
        <v>1484.3239314999998</v>
      </c>
      <c r="E67" s="270">
        <v>1197.1469850000001</v>
      </c>
      <c r="F67" s="270">
        <v>1943.3231325000002</v>
      </c>
      <c r="G67" s="270">
        <v>1669.6209419999996</v>
      </c>
      <c r="H67" s="270">
        <v>1669.5635659999998</v>
      </c>
      <c r="I67" s="270">
        <v>2004.0799365000003</v>
      </c>
      <c r="J67" s="270">
        <v>1761.2083525</v>
      </c>
      <c r="K67" s="270">
        <v>1901.1449675000003</v>
      </c>
      <c r="L67" s="270">
        <v>1930.6113850000006</v>
      </c>
      <c r="M67" s="270">
        <v>1872.6264630000001</v>
      </c>
      <c r="N67" s="466">
        <v>1672.6073095000002</v>
      </c>
      <c r="O67" s="37">
        <f t="shared" si="20"/>
        <v>12987.431248500001</v>
      </c>
      <c r="P67" s="36">
        <f t="shared" ref="P67" si="35">SUM(C67:N67)</f>
        <v>20364.421373500001</v>
      </c>
      <c r="Q67" s="388"/>
      <c r="R67" s="30" t="s">
        <v>139</v>
      </c>
      <c r="S67" s="270">
        <v>144337.30709999998</v>
      </c>
      <c r="T67" s="270">
        <v>146658.50759999995</v>
      </c>
      <c r="U67" s="270">
        <v>130581.52739999996</v>
      </c>
      <c r="V67" s="270">
        <v>183417.83179999996</v>
      </c>
      <c r="W67" s="270">
        <v>198522.93770000001</v>
      </c>
      <c r="X67" s="270">
        <v>182582.17490000001</v>
      </c>
      <c r="Y67" s="270">
        <v>210152.63809999992</v>
      </c>
      <c r="Z67" s="270">
        <v>207071.97050000014</v>
      </c>
      <c r="AA67" s="270">
        <v>170715.64349999998</v>
      </c>
      <c r="AB67" s="270">
        <v>199295.41480000003</v>
      </c>
      <c r="AC67" s="466">
        <v>186762.94200000007</v>
      </c>
      <c r="AD67" s="270">
        <v>189934.90530000007</v>
      </c>
      <c r="AE67" s="49">
        <f t="shared" si="21"/>
        <v>1403324.8950999998</v>
      </c>
      <c r="AF67" s="50">
        <f t="shared" ref="AF67" si="36">SUM(S67:AD67)</f>
        <v>2150033.8007</v>
      </c>
    </row>
    <row r="68" spans="1:32" ht="13.5" customHeight="1">
      <c r="A68" s="271"/>
      <c r="B68" s="30" t="s">
        <v>193</v>
      </c>
      <c r="C68" s="252">
        <v>1441.7804195000001</v>
      </c>
      <c r="D68" s="466">
        <v>1669.786576</v>
      </c>
      <c r="E68" s="270">
        <v>1308.0133300000007</v>
      </c>
      <c r="F68" s="466">
        <v>1878.1320495</v>
      </c>
      <c r="G68" s="270">
        <v>1854.3999045</v>
      </c>
      <c r="H68" s="270">
        <v>2113.4436029999997</v>
      </c>
      <c r="I68" s="270">
        <v>2764.2158029999996</v>
      </c>
      <c r="J68" s="270">
        <v>2032.2728740000005</v>
      </c>
      <c r="K68" s="526">
        <v>2030.2514945641899</v>
      </c>
      <c r="L68" s="526">
        <v>1881.3704616735804</v>
      </c>
      <c r="M68" s="526">
        <v>1919.6542106378656</v>
      </c>
      <c r="N68" s="526">
        <v>1807.4858861795815</v>
      </c>
      <c r="O68" s="37">
        <f t="shared" si="20"/>
        <v>15062.0445595</v>
      </c>
      <c r="P68" s="36">
        <f t="shared" si="28"/>
        <v>22700.806612555218</v>
      </c>
      <c r="Q68" s="388"/>
      <c r="R68" s="30" t="s">
        <v>193</v>
      </c>
      <c r="S68" s="252">
        <v>126233.69979999997</v>
      </c>
      <c r="T68" s="466">
        <v>142232.55450000006</v>
      </c>
      <c r="U68" s="270">
        <v>152515.91080000004</v>
      </c>
      <c r="V68" s="466">
        <v>165644.28909999994</v>
      </c>
      <c r="W68" s="270">
        <v>145238.47349999991</v>
      </c>
      <c r="X68" s="270">
        <v>156916.16920000006</v>
      </c>
      <c r="Y68" s="270">
        <v>178998.89149999997</v>
      </c>
      <c r="Z68" s="270">
        <v>123860.69880000004</v>
      </c>
      <c r="AA68" s="526">
        <v>208607.08139980788</v>
      </c>
      <c r="AB68" s="526">
        <v>215890.78372077804</v>
      </c>
      <c r="AC68" s="526">
        <v>238430.68855744816</v>
      </c>
      <c r="AD68" s="526">
        <v>205621.95882108191</v>
      </c>
      <c r="AE68" s="49">
        <f t="shared" si="21"/>
        <v>1191640.6872</v>
      </c>
      <c r="AF68" s="50">
        <f t="shared" si="34"/>
        <v>2060191.1996991159</v>
      </c>
    </row>
    <row r="69" spans="1:32" ht="13.5" customHeight="1">
      <c r="A69" s="261"/>
      <c r="B69" s="30" t="s">
        <v>194</v>
      </c>
      <c r="C69" s="252">
        <v>1359.9770360359912</v>
      </c>
      <c r="D69" s="252">
        <v>1601.9595662353911</v>
      </c>
      <c r="E69" s="252">
        <v>1489.0723382977142</v>
      </c>
      <c r="F69" s="252">
        <v>1937.0599987981338</v>
      </c>
      <c r="G69" s="252">
        <v>1808.4100538049147</v>
      </c>
      <c r="H69" s="270">
        <v>1822.4862634375788</v>
      </c>
      <c r="I69" s="270">
        <v>2050.2881815574365</v>
      </c>
      <c r="J69" s="252">
        <v>1906.9270086896529</v>
      </c>
      <c r="K69" s="252">
        <v>2030.2514945641899</v>
      </c>
      <c r="L69" s="252">
        <v>1881.3704616735804</v>
      </c>
      <c r="M69" s="252">
        <v>1919.6542106378656</v>
      </c>
      <c r="N69" s="252">
        <v>1807.4858861795815</v>
      </c>
      <c r="O69" s="37">
        <f t="shared" si="20"/>
        <v>13976.180446856812</v>
      </c>
      <c r="P69" s="36">
        <f t="shared" si="28"/>
        <v>21614.942499912027</v>
      </c>
      <c r="Q69" s="388"/>
      <c r="R69" s="30" t="s">
        <v>194</v>
      </c>
      <c r="S69" s="252">
        <v>171993.82584310745</v>
      </c>
      <c r="T69" s="252">
        <v>192508.79074038222</v>
      </c>
      <c r="U69" s="252">
        <v>186994.24862895659</v>
      </c>
      <c r="V69" s="252">
        <v>227309.96698412651</v>
      </c>
      <c r="W69" s="252">
        <v>221606.23593758899</v>
      </c>
      <c r="X69" s="270">
        <v>196278.30540878547</v>
      </c>
      <c r="Y69" s="270">
        <v>228223.97539327713</v>
      </c>
      <c r="Z69" s="252">
        <v>217729.10622201458</v>
      </c>
      <c r="AA69" s="252">
        <v>208607.08139980788</v>
      </c>
      <c r="AB69" s="252">
        <v>215890.78372077804</v>
      </c>
      <c r="AC69" s="252">
        <v>238430.68855744816</v>
      </c>
      <c r="AD69" s="252">
        <v>205621.95882108191</v>
      </c>
      <c r="AE69" s="49">
        <f t="shared" si="21"/>
        <v>1642644.455158239</v>
      </c>
      <c r="AF69" s="50">
        <f t="shared" si="34"/>
        <v>2511194.9676573551</v>
      </c>
    </row>
    <row r="70" spans="1:32" ht="13.5" customHeight="1" thickBot="1">
      <c r="A70" s="261"/>
      <c r="B70" s="91" t="s">
        <v>18</v>
      </c>
      <c r="C70" s="254">
        <f t="shared" ref="C70:N70" si="37">C68-C69</f>
        <v>81.803383464008903</v>
      </c>
      <c r="D70" s="254">
        <f t="shared" si="37"/>
        <v>67.827009764608874</v>
      </c>
      <c r="E70" s="254">
        <f t="shared" si="37"/>
        <v>-181.05900829771349</v>
      </c>
      <c r="F70" s="254">
        <f t="shared" si="37"/>
        <v>-58.927949298133854</v>
      </c>
      <c r="G70" s="254">
        <f t="shared" si="37"/>
        <v>45.989850695085352</v>
      </c>
      <c r="H70" s="539">
        <f t="shared" si="37"/>
        <v>290.95733956242088</v>
      </c>
      <c r="I70" s="539">
        <f t="shared" si="37"/>
        <v>713.92762144256312</v>
      </c>
      <c r="J70" s="254">
        <f t="shared" si="37"/>
        <v>125.34586531034756</v>
      </c>
      <c r="K70" s="254">
        <f t="shared" si="37"/>
        <v>0</v>
      </c>
      <c r="L70" s="254">
        <f t="shared" si="37"/>
        <v>0</v>
      </c>
      <c r="M70" s="254">
        <f t="shared" si="37"/>
        <v>0</v>
      </c>
      <c r="N70" s="254">
        <f t="shared" si="37"/>
        <v>0</v>
      </c>
      <c r="O70" s="92">
        <f t="shared" si="20"/>
        <v>1085.8641126431874</v>
      </c>
      <c r="P70" s="93">
        <f t="shared" si="28"/>
        <v>1085.8641126431874</v>
      </c>
      <c r="Q70" s="388"/>
      <c r="R70" s="91" t="s">
        <v>18</v>
      </c>
      <c r="S70" s="254">
        <f t="shared" ref="S70:AD70" si="38">S68-S69</f>
        <v>-45760.126043107477</v>
      </c>
      <c r="T70" s="254">
        <f t="shared" si="38"/>
        <v>-50276.236240382161</v>
      </c>
      <c r="U70" s="254">
        <f t="shared" si="38"/>
        <v>-34478.337828956544</v>
      </c>
      <c r="V70" s="254">
        <f t="shared" si="38"/>
        <v>-61665.677884126577</v>
      </c>
      <c r="W70" s="254">
        <f t="shared" si="38"/>
        <v>-76367.762437589088</v>
      </c>
      <c r="X70" s="539">
        <f t="shared" si="38"/>
        <v>-39362.136208785407</v>
      </c>
      <c r="Y70" s="539">
        <f t="shared" si="38"/>
        <v>-49225.083893277158</v>
      </c>
      <c r="Z70" s="254">
        <f t="shared" si="38"/>
        <v>-93868.407422014541</v>
      </c>
      <c r="AA70" s="254">
        <f t="shared" si="38"/>
        <v>0</v>
      </c>
      <c r="AB70" s="254">
        <f t="shared" si="38"/>
        <v>0</v>
      </c>
      <c r="AC70" s="254">
        <f t="shared" si="38"/>
        <v>0</v>
      </c>
      <c r="AD70" s="254">
        <f t="shared" si="38"/>
        <v>0</v>
      </c>
      <c r="AE70" s="97">
        <f t="shared" si="21"/>
        <v>-451003.76795823895</v>
      </c>
      <c r="AF70" s="98">
        <f t="shared" si="34"/>
        <v>-451003.76795823895</v>
      </c>
    </row>
    <row r="71" spans="1:32" ht="13.5" customHeight="1">
      <c r="A71" s="273" t="s">
        <v>19</v>
      </c>
      <c r="B71" s="30" t="s">
        <v>86</v>
      </c>
      <c r="C71" s="252">
        <f t="shared" ref="C71:N71" si="39">C63+C55+C47+C39+C31+C23+C15+C7</f>
        <v>15180.859142999998</v>
      </c>
      <c r="D71" s="252">
        <f t="shared" si="39"/>
        <v>13875.089737499999</v>
      </c>
      <c r="E71" s="252">
        <f t="shared" si="39"/>
        <v>13920.969434499999</v>
      </c>
      <c r="F71" s="252">
        <f t="shared" si="39"/>
        <v>16225.059144999996</v>
      </c>
      <c r="G71" s="252">
        <f t="shared" si="39"/>
        <v>13942.833560000001</v>
      </c>
      <c r="H71" s="270">
        <f t="shared" si="39"/>
        <v>16801.509161000002</v>
      </c>
      <c r="I71" s="270">
        <f t="shared" si="39"/>
        <v>17756.717536999993</v>
      </c>
      <c r="J71" s="252">
        <f t="shared" si="39"/>
        <v>14594.981884499997</v>
      </c>
      <c r="K71" s="252">
        <f t="shared" si="39"/>
        <v>16151.758530499999</v>
      </c>
      <c r="L71" s="252">
        <f t="shared" si="39"/>
        <v>15941.732892499998</v>
      </c>
      <c r="M71" s="252">
        <f t="shared" si="39"/>
        <v>14296.562509999996</v>
      </c>
      <c r="N71" s="252">
        <f t="shared" si="39"/>
        <v>15113.542437000004</v>
      </c>
      <c r="O71" s="37">
        <f t="shared" ref="O71:O78" si="40">SUM(C71:J71)</f>
        <v>122298.01960249998</v>
      </c>
      <c r="P71" s="36">
        <f t="shared" ref="P71:P78" si="41">SUM(C71:N71)</f>
        <v>183801.61597249997</v>
      </c>
      <c r="Q71" s="388"/>
      <c r="R71" s="30" t="s">
        <v>86</v>
      </c>
      <c r="S71" s="252">
        <f t="shared" ref="S71:AD71" si="42">S63+S55+S47+S39+S31+S23+S15+S7</f>
        <v>1750231.6698000003</v>
      </c>
      <c r="T71" s="252">
        <f t="shared" si="42"/>
        <v>1750646.1872999989</v>
      </c>
      <c r="U71" s="252">
        <f t="shared" si="42"/>
        <v>1574831.7911</v>
      </c>
      <c r="V71" s="252">
        <f t="shared" si="42"/>
        <v>1964788.9023000007</v>
      </c>
      <c r="W71" s="252">
        <f t="shared" si="42"/>
        <v>1580446.1423999998</v>
      </c>
      <c r="X71" s="270">
        <f t="shared" si="42"/>
        <v>1962620.9119000002</v>
      </c>
      <c r="Y71" s="270">
        <f t="shared" si="42"/>
        <v>2074314.9350000015</v>
      </c>
      <c r="Z71" s="252">
        <f t="shared" si="42"/>
        <v>1702073.8379999998</v>
      </c>
      <c r="AA71" s="252">
        <f t="shared" si="42"/>
        <v>1947756.5870999994</v>
      </c>
      <c r="AB71" s="252">
        <f t="shared" si="42"/>
        <v>1770751.6756</v>
      </c>
      <c r="AC71" s="252">
        <f t="shared" si="42"/>
        <v>1753777.378</v>
      </c>
      <c r="AD71" s="252">
        <f t="shared" si="42"/>
        <v>1718948.7426</v>
      </c>
      <c r="AE71" s="49">
        <f t="shared" ref="AE71:AE78" si="43">SUM(S71:Z71)</f>
        <v>14359954.377800003</v>
      </c>
      <c r="AF71" s="50">
        <f t="shared" ref="AF71:AF78" si="44">SUM(S71:AD71)</f>
        <v>21551188.761100002</v>
      </c>
    </row>
    <row r="72" spans="1:32" ht="13.5" customHeight="1">
      <c r="A72" s="146"/>
      <c r="B72" s="30" t="s">
        <v>96</v>
      </c>
      <c r="C72" s="252">
        <f t="shared" ref="C72:N72" si="45">C64+C56+C48+C40+C32+C24+C16+C8</f>
        <v>15146.047646499988</v>
      </c>
      <c r="D72" s="252">
        <f t="shared" si="45"/>
        <v>14465.639531499992</v>
      </c>
      <c r="E72" s="252">
        <f t="shared" si="45"/>
        <v>15351.77735664498</v>
      </c>
      <c r="F72" s="252">
        <f t="shared" si="45"/>
        <v>16752.418986749999</v>
      </c>
      <c r="G72" s="252">
        <f t="shared" si="45"/>
        <v>16149.29090799999</v>
      </c>
      <c r="H72" s="270">
        <f t="shared" si="45"/>
        <v>17104.537791499999</v>
      </c>
      <c r="I72" s="270">
        <f t="shared" si="45"/>
        <v>15455.650732499989</v>
      </c>
      <c r="J72" s="252">
        <f t="shared" si="45"/>
        <v>15680.021625500001</v>
      </c>
      <c r="K72" s="252">
        <f t="shared" si="45"/>
        <v>17843.526552999992</v>
      </c>
      <c r="L72" s="252">
        <f t="shared" si="45"/>
        <v>14299.512617499997</v>
      </c>
      <c r="M72" s="252">
        <f t="shared" si="45"/>
        <v>15140.480943499999</v>
      </c>
      <c r="N72" s="252">
        <f t="shared" si="45"/>
        <v>15202.014701499989</v>
      </c>
      <c r="O72" s="37">
        <f t="shared" si="40"/>
        <v>126105.38457889493</v>
      </c>
      <c r="P72" s="36">
        <f>SUM(C72:N72)</f>
        <v>188590.91939439491</v>
      </c>
      <c r="Q72" s="388"/>
      <c r="R72" s="30" t="s">
        <v>96</v>
      </c>
      <c r="S72" s="252">
        <f t="shared" ref="S72:AD72" si="46">S64+S56+S48+S40+S32+S24+S16+S8</f>
        <v>1723754.3890000007</v>
      </c>
      <c r="T72" s="252">
        <f t="shared" si="46"/>
        <v>1604629.6876999994</v>
      </c>
      <c r="U72" s="252">
        <f t="shared" si="46"/>
        <v>1735667.7414230006</v>
      </c>
      <c r="V72" s="252">
        <f t="shared" si="46"/>
        <v>2057018.1435600002</v>
      </c>
      <c r="W72" s="252">
        <f t="shared" si="46"/>
        <v>2026574.5993320001</v>
      </c>
      <c r="X72" s="270">
        <f t="shared" si="46"/>
        <v>1982301.9551999997</v>
      </c>
      <c r="Y72" s="270">
        <f t="shared" si="46"/>
        <v>1884861.7992959998</v>
      </c>
      <c r="Z72" s="252">
        <f t="shared" si="46"/>
        <v>1907595.2799999993</v>
      </c>
      <c r="AA72" s="252">
        <f t="shared" si="46"/>
        <v>2252175.7183999997</v>
      </c>
      <c r="AB72" s="252">
        <f t="shared" si="46"/>
        <v>1975922.8912999996</v>
      </c>
      <c r="AC72" s="252">
        <f t="shared" si="46"/>
        <v>1982480.7418999998</v>
      </c>
      <c r="AD72" s="252">
        <f t="shared" si="46"/>
        <v>1835963.0595</v>
      </c>
      <c r="AE72" s="49">
        <f t="shared" si="43"/>
        <v>14922403.595511001</v>
      </c>
      <c r="AF72" s="50">
        <f t="shared" si="44"/>
        <v>22968946.006611001</v>
      </c>
    </row>
    <row r="73" spans="1:32" ht="13.5" customHeight="1">
      <c r="A73" s="232"/>
      <c r="B73" s="30" t="s">
        <v>119</v>
      </c>
      <c r="C73" s="252">
        <f t="shared" ref="C73:N73" si="47">C65+C57+C49+C41+C33+C25+C17+C9</f>
        <v>14013.417758000003</v>
      </c>
      <c r="D73" s="252">
        <f t="shared" si="47"/>
        <v>15442.073196999994</v>
      </c>
      <c r="E73" s="252">
        <f t="shared" si="47"/>
        <v>14405.357867500001</v>
      </c>
      <c r="F73" s="252">
        <f t="shared" si="47"/>
        <v>15603.034616499992</v>
      </c>
      <c r="G73" s="252">
        <f t="shared" si="47"/>
        <v>16299.322213500005</v>
      </c>
      <c r="H73" s="270">
        <f t="shared" si="47"/>
        <v>16517.689138999995</v>
      </c>
      <c r="I73" s="270">
        <f t="shared" si="47"/>
        <v>16961.077961499999</v>
      </c>
      <c r="J73" s="252">
        <f t="shared" si="47"/>
        <v>15808.006175499997</v>
      </c>
      <c r="K73" s="252">
        <f t="shared" si="47"/>
        <v>17219.829211999993</v>
      </c>
      <c r="L73" s="252">
        <f t="shared" si="47"/>
        <v>14744.195412499997</v>
      </c>
      <c r="M73" s="252">
        <f t="shared" si="47"/>
        <v>15737.133810000001</v>
      </c>
      <c r="N73" s="252">
        <f t="shared" si="47"/>
        <v>16423.0638635</v>
      </c>
      <c r="O73" s="37">
        <f t="shared" si="40"/>
        <v>125049.97892849997</v>
      </c>
      <c r="P73" s="36">
        <f>SUM(C73:N73)</f>
        <v>189174.20122649995</v>
      </c>
      <c r="Q73" s="388"/>
      <c r="R73" s="30" t="s">
        <v>119</v>
      </c>
      <c r="S73" s="252">
        <f t="shared" ref="S73:AD73" si="48">S65+S57+S49+S41+S33+S25+S17+S9</f>
        <v>1969181.6203000003</v>
      </c>
      <c r="T73" s="252">
        <f t="shared" si="48"/>
        <v>2229758.3388999999</v>
      </c>
      <c r="U73" s="252">
        <f t="shared" si="48"/>
        <v>2111990.1422000006</v>
      </c>
      <c r="V73" s="252">
        <f t="shared" si="48"/>
        <v>2226000.1987970001</v>
      </c>
      <c r="W73" s="252">
        <f t="shared" si="48"/>
        <v>2330244.6944940006</v>
      </c>
      <c r="X73" s="270">
        <f t="shared" si="48"/>
        <v>2353978.2991709998</v>
      </c>
      <c r="Y73" s="270">
        <f t="shared" si="48"/>
        <v>2341269.3254999998</v>
      </c>
      <c r="Z73" s="252">
        <f t="shared" si="48"/>
        <v>2006560.0482999999</v>
      </c>
      <c r="AA73" s="252">
        <f t="shared" si="48"/>
        <v>2423919.1921000001</v>
      </c>
      <c r="AB73" s="252">
        <f t="shared" si="48"/>
        <v>2115201.4350000001</v>
      </c>
      <c r="AC73" s="252">
        <f t="shared" si="48"/>
        <v>2202036.6305000004</v>
      </c>
      <c r="AD73" s="252">
        <f t="shared" si="48"/>
        <v>2125440.0259999996</v>
      </c>
      <c r="AE73" s="49">
        <f t="shared" si="43"/>
        <v>17568982.667662002</v>
      </c>
      <c r="AF73" s="50">
        <f t="shared" si="44"/>
        <v>26435579.951262001</v>
      </c>
    </row>
    <row r="74" spans="1:32" ht="13.5" customHeight="1">
      <c r="A74" s="259"/>
      <c r="B74" s="30" t="s">
        <v>124</v>
      </c>
      <c r="C74" s="252">
        <f t="shared" ref="C74:N74" si="49">C66+C58+C50+C42+C34+C26+C18+C10</f>
        <v>13564.319119000003</v>
      </c>
      <c r="D74" s="252">
        <f t="shared" si="49"/>
        <v>15753.831388500001</v>
      </c>
      <c r="E74" s="252">
        <f t="shared" si="49"/>
        <v>14551.588366500006</v>
      </c>
      <c r="F74" s="252">
        <f t="shared" si="49"/>
        <v>16131.679966499996</v>
      </c>
      <c r="G74" s="252">
        <f t="shared" si="49"/>
        <v>16966.192943499998</v>
      </c>
      <c r="H74" s="270">
        <f t="shared" si="49"/>
        <v>16489.38967099999</v>
      </c>
      <c r="I74" s="270">
        <f t="shared" si="49"/>
        <v>18211.286599499996</v>
      </c>
      <c r="J74" s="252">
        <f t="shared" si="49"/>
        <v>16798.371781499998</v>
      </c>
      <c r="K74" s="252">
        <f t="shared" si="49"/>
        <v>17086.419565</v>
      </c>
      <c r="L74" s="252">
        <f t="shared" si="49"/>
        <v>17398.325677500001</v>
      </c>
      <c r="M74" s="252">
        <f t="shared" si="49"/>
        <v>15347.640752500001</v>
      </c>
      <c r="N74" s="252">
        <f t="shared" si="49"/>
        <v>13985.462643000008</v>
      </c>
      <c r="O74" s="37">
        <f t="shared" si="40"/>
        <v>128466.65983599998</v>
      </c>
      <c r="P74" s="36">
        <f>SUM(C74:N74)</f>
        <v>192284.50847399997</v>
      </c>
      <c r="Q74" s="388"/>
      <c r="R74" s="30" t="s">
        <v>124</v>
      </c>
      <c r="S74" s="252">
        <f t="shared" ref="S74:AD74" si="50">S66+S58+S50+S42+S34+S26+S18+S10</f>
        <v>1873413.7447999995</v>
      </c>
      <c r="T74" s="252">
        <f t="shared" si="50"/>
        <v>2019208.9361000005</v>
      </c>
      <c r="U74" s="252">
        <f t="shared" si="50"/>
        <v>2238725.0444000009</v>
      </c>
      <c r="V74" s="252">
        <f t="shared" si="50"/>
        <v>2491367.4503750014</v>
      </c>
      <c r="W74" s="252">
        <f t="shared" si="50"/>
        <v>2524454.2178000002</v>
      </c>
      <c r="X74" s="270">
        <f t="shared" si="50"/>
        <v>2316289.5968999993</v>
      </c>
      <c r="Y74" s="270">
        <f t="shared" si="50"/>
        <v>2874923.6986999996</v>
      </c>
      <c r="Z74" s="252">
        <f t="shared" si="50"/>
        <v>2493697.8359000003</v>
      </c>
      <c r="AA74" s="252">
        <f t="shared" si="50"/>
        <v>2298521.5156999999</v>
      </c>
      <c r="AB74" s="252">
        <f t="shared" si="50"/>
        <v>2528513.8830000008</v>
      </c>
      <c r="AC74" s="252">
        <f t="shared" si="50"/>
        <v>2050692.5067999999</v>
      </c>
      <c r="AD74" s="252">
        <f t="shared" si="50"/>
        <v>1667439.8959999999</v>
      </c>
      <c r="AE74" s="49">
        <f t="shared" si="43"/>
        <v>18832080.524975002</v>
      </c>
      <c r="AF74" s="50">
        <f t="shared" si="44"/>
        <v>27377248.326475006</v>
      </c>
    </row>
    <row r="75" spans="1:32" ht="13.5" customHeight="1">
      <c r="A75" s="478"/>
      <c r="B75" s="30" t="s">
        <v>139</v>
      </c>
      <c r="C75" s="252">
        <f t="shared" ref="C75:N75" si="51">C67+C59+C51+C43+C35+C27+C19+C11</f>
        <v>13480.094198999997</v>
      </c>
      <c r="D75" s="270">
        <f t="shared" si="51"/>
        <v>15047.082134</v>
      </c>
      <c r="E75" s="270">
        <f t="shared" si="51"/>
        <v>13974.158479500004</v>
      </c>
      <c r="F75" s="270">
        <f t="shared" si="51"/>
        <v>17851.127837999997</v>
      </c>
      <c r="G75" s="270">
        <f t="shared" si="51"/>
        <v>16689.679066000001</v>
      </c>
      <c r="H75" s="270">
        <f t="shared" si="51"/>
        <v>15992.261184499997</v>
      </c>
      <c r="I75" s="270">
        <f t="shared" si="51"/>
        <v>18042.565807999999</v>
      </c>
      <c r="J75" s="270">
        <f>J67+J59+J51+J43+J35+J27+J19+J11</f>
        <v>15855.725937999994</v>
      </c>
      <c r="K75" s="270">
        <f t="shared" si="51"/>
        <v>16505.372624</v>
      </c>
      <c r="L75" s="270">
        <f t="shared" si="51"/>
        <v>17157.735919499999</v>
      </c>
      <c r="M75" s="270">
        <f t="shared" si="51"/>
        <v>15531.830647000003</v>
      </c>
      <c r="N75" s="466">
        <f t="shared" si="51"/>
        <v>14577.450708999999</v>
      </c>
      <c r="O75" s="37">
        <f t="shared" si="40"/>
        <v>126932.69464699997</v>
      </c>
      <c r="P75" s="36">
        <f>SUM(C75:N75)</f>
        <v>190705.08454649997</v>
      </c>
      <c r="Q75" s="388"/>
      <c r="R75" s="30" t="s">
        <v>139</v>
      </c>
      <c r="S75" s="252">
        <f t="shared" ref="S75:AD76" si="52">S67+S59+S51+S43+S35+S27+S19+S11</f>
        <v>1691611.1447999999</v>
      </c>
      <c r="T75" s="270">
        <f t="shared" si="52"/>
        <v>1627825.7612999999</v>
      </c>
      <c r="U75" s="270">
        <f t="shared" si="52"/>
        <v>1589378.99441</v>
      </c>
      <c r="V75" s="270">
        <f t="shared" si="52"/>
        <v>2070595.4709050001</v>
      </c>
      <c r="W75" s="270">
        <f t="shared" si="52"/>
        <v>2118010.8285000003</v>
      </c>
      <c r="X75" s="270">
        <f t="shared" si="52"/>
        <v>2014469.9961999992</v>
      </c>
      <c r="Y75" s="270">
        <f t="shared" si="52"/>
        <v>2341465.6289000008</v>
      </c>
      <c r="Z75" s="270">
        <f t="shared" si="52"/>
        <v>2003298.4220000012</v>
      </c>
      <c r="AA75" s="270">
        <f t="shared" si="52"/>
        <v>2175361.501600001</v>
      </c>
      <c r="AB75" s="270">
        <f t="shared" si="52"/>
        <v>2135669.3940000003</v>
      </c>
      <c r="AC75" s="466">
        <f t="shared" si="52"/>
        <v>1870801.6776000005</v>
      </c>
      <c r="AD75" s="270">
        <f t="shared" si="52"/>
        <v>1814990.0334999999</v>
      </c>
      <c r="AE75" s="49">
        <f t="shared" si="43"/>
        <v>15456656.247015003</v>
      </c>
      <c r="AF75" s="50">
        <f t="shared" ref="AF75" si="53">SUM(S75:AD75)</f>
        <v>23453478.853715006</v>
      </c>
    </row>
    <row r="76" spans="1:32" ht="13.5" customHeight="1">
      <c r="A76" s="271"/>
      <c r="B76" s="30" t="s">
        <v>193</v>
      </c>
      <c r="C76" s="252">
        <f t="shared" ref="C76:N77" si="54">C68+C60+C52+C44+C36+C28+C20+C12</f>
        <v>15016.492324000001</v>
      </c>
      <c r="D76" s="466">
        <f t="shared" si="54"/>
        <v>14661.1425045</v>
      </c>
      <c r="E76" s="270">
        <f t="shared" si="54"/>
        <v>14423.963380000005</v>
      </c>
      <c r="F76" s="466">
        <f t="shared" si="54"/>
        <v>17004.6677375</v>
      </c>
      <c r="G76" s="270">
        <f t="shared" si="54"/>
        <v>15489.229129499996</v>
      </c>
      <c r="H76" s="270">
        <f t="shared" si="54"/>
        <v>17449.603693499997</v>
      </c>
      <c r="I76" s="270">
        <f t="shared" si="54"/>
        <v>18676.650178499989</v>
      </c>
      <c r="J76" s="270">
        <f t="shared" si="54"/>
        <v>14845.671641499999</v>
      </c>
      <c r="K76" s="526">
        <f t="shared" si="54"/>
        <v>17241.495009018749</v>
      </c>
      <c r="L76" s="526">
        <f t="shared" si="54"/>
        <v>17010.538734702379</v>
      </c>
      <c r="M76" s="526">
        <f t="shared" si="54"/>
        <v>16635.658066564338</v>
      </c>
      <c r="N76" s="526">
        <f t="shared" si="54"/>
        <v>15933.768137732732</v>
      </c>
      <c r="O76" s="37">
        <f t="shared" si="40"/>
        <v>127567.42058899997</v>
      </c>
      <c r="P76" s="36">
        <f>SUM(C76:N76)</f>
        <v>194388.88053701818</v>
      </c>
      <c r="Q76" s="388"/>
      <c r="R76" s="30" t="s">
        <v>193</v>
      </c>
      <c r="S76" s="252">
        <f t="shared" si="52"/>
        <v>1962190.834</v>
      </c>
      <c r="T76" s="466">
        <f t="shared" si="52"/>
        <v>1796008.2470999998</v>
      </c>
      <c r="U76" s="270">
        <f t="shared" si="52"/>
        <v>1783163.6523000004</v>
      </c>
      <c r="V76" s="466">
        <f t="shared" si="52"/>
        <v>2225124.7080999995</v>
      </c>
      <c r="W76" s="270">
        <f t="shared" si="52"/>
        <v>1856681.3727999988</v>
      </c>
      <c r="X76" s="270">
        <f t="shared" si="52"/>
        <v>2059746.4054000007</v>
      </c>
      <c r="Y76" s="270">
        <f t="shared" si="52"/>
        <v>2052644.1763999998</v>
      </c>
      <c r="Z76" s="270">
        <f t="shared" si="52"/>
        <v>1753721.5617999998</v>
      </c>
      <c r="AA76" s="526">
        <f t="shared" si="52"/>
        <v>2193534.4717562054</v>
      </c>
      <c r="AB76" s="526">
        <f t="shared" si="52"/>
        <v>2179665.9548387993</v>
      </c>
      <c r="AC76" s="526">
        <f t="shared" si="52"/>
        <v>2056887.4513278094</v>
      </c>
      <c r="AD76" s="526">
        <f t="shared" si="52"/>
        <v>2031297.47577447</v>
      </c>
      <c r="AE76" s="49">
        <f t="shared" si="43"/>
        <v>15489280.957899999</v>
      </c>
      <c r="AF76" s="50">
        <f t="shared" si="44"/>
        <v>23950666.311597284</v>
      </c>
    </row>
    <row r="77" spans="1:32" ht="13.5" customHeight="1">
      <c r="A77" s="611"/>
      <c r="B77" s="30" t="s">
        <v>194</v>
      </c>
      <c r="C77" s="252">
        <f t="shared" si="54"/>
        <v>14741.853046290595</v>
      </c>
      <c r="D77" s="252">
        <f t="shared" si="54"/>
        <v>15563.021068035732</v>
      </c>
      <c r="E77" s="252">
        <f t="shared" si="54"/>
        <v>15556.523409763295</v>
      </c>
      <c r="F77" s="252">
        <f t="shared" si="54"/>
        <v>17368.195418830452</v>
      </c>
      <c r="G77" s="252">
        <f t="shared" si="54"/>
        <v>17296.667676413101</v>
      </c>
      <c r="H77" s="270">
        <f t="shared" si="54"/>
        <v>17506.856125601793</v>
      </c>
      <c r="I77" s="252">
        <f t="shared" si="54"/>
        <v>17832.558718118711</v>
      </c>
      <c r="J77" s="252">
        <f t="shared" si="54"/>
        <v>16464.013674454909</v>
      </c>
      <c r="K77" s="252">
        <f t="shared" si="54"/>
        <v>17241.495009018749</v>
      </c>
      <c r="L77" s="252">
        <f t="shared" si="54"/>
        <v>17010.538734702379</v>
      </c>
      <c r="M77" s="252">
        <f t="shared" si="54"/>
        <v>16635.658066564338</v>
      </c>
      <c r="N77" s="252">
        <f t="shared" si="54"/>
        <v>15933.768137732732</v>
      </c>
      <c r="O77" s="37">
        <f t="shared" si="40"/>
        <v>132329.68913750857</v>
      </c>
      <c r="P77" s="36">
        <f t="shared" si="41"/>
        <v>199151.14908552676</v>
      </c>
      <c r="Q77" s="388"/>
      <c r="R77" s="30" t="s">
        <v>194</v>
      </c>
      <c r="S77" s="252">
        <f t="shared" ref="S77:AD77" si="55">S69+S61+S53+S45+S37+S29+S21+S13</f>
        <v>2120314.3204972581</v>
      </c>
      <c r="T77" s="252">
        <f t="shared" si="55"/>
        <v>2036988.0037325481</v>
      </c>
      <c r="U77" s="252">
        <f t="shared" si="55"/>
        <v>2175889.0052236347</v>
      </c>
      <c r="V77" s="252">
        <f t="shared" si="55"/>
        <v>2339622.5725386669</v>
      </c>
      <c r="W77" s="252">
        <f t="shared" si="55"/>
        <v>2343700.6881841007</v>
      </c>
      <c r="X77" s="252">
        <f t="shared" si="55"/>
        <v>2281006.1617067093</v>
      </c>
      <c r="Y77" s="252">
        <f t="shared" si="55"/>
        <v>2267231.0113482834</v>
      </c>
      <c r="Z77" s="252">
        <f t="shared" si="55"/>
        <v>2094227.1986341041</v>
      </c>
      <c r="AA77" s="252">
        <f t="shared" si="55"/>
        <v>2193534.4717562054</v>
      </c>
      <c r="AB77" s="252">
        <f t="shared" si="55"/>
        <v>2179665.9548387993</v>
      </c>
      <c r="AC77" s="252">
        <f t="shared" si="55"/>
        <v>2056887.4513278094</v>
      </c>
      <c r="AD77" s="252">
        <f t="shared" si="55"/>
        <v>2031297.47577447</v>
      </c>
      <c r="AE77" s="49">
        <f t="shared" si="43"/>
        <v>17658978.961865306</v>
      </c>
      <c r="AF77" s="50">
        <f t="shared" si="44"/>
        <v>26120364.315562587</v>
      </c>
    </row>
    <row r="78" spans="1:32" ht="13.5" customHeight="1" thickBot="1">
      <c r="A78" s="612"/>
      <c r="B78" s="91" t="s">
        <v>18</v>
      </c>
      <c r="C78" s="254">
        <f>C76-C77</f>
        <v>274.63927770940609</v>
      </c>
      <c r="D78" s="254">
        <f t="shared" ref="D78:M78" si="56">D76-D77</f>
        <v>-901.87856353573261</v>
      </c>
      <c r="E78" s="254">
        <f t="shared" si="56"/>
        <v>-1132.56002976329</v>
      </c>
      <c r="F78" s="254">
        <f t="shared" si="56"/>
        <v>-363.52768133045174</v>
      </c>
      <c r="G78" s="254">
        <f t="shared" si="56"/>
        <v>-1807.4385469131048</v>
      </c>
      <c r="H78" s="254">
        <f t="shared" si="56"/>
        <v>-57.252432101795421</v>
      </c>
      <c r="I78" s="254">
        <f t="shared" si="56"/>
        <v>844.09146038127801</v>
      </c>
      <c r="J78" s="254">
        <f t="shared" si="56"/>
        <v>-1618.3420329549099</v>
      </c>
      <c r="K78" s="254">
        <f t="shared" si="56"/>
        <v>0</v>
      </c>
      <c r="L78" s="254">
        <f t="shared" si="56"/>
        <v>0</v>
      </c>
      <c r="M78" s="254">
        <f t="shared" si="56"/>
        <v>0</v>
      </c>
      <c r="N78" s="254">
        <f>N76-N77</f>
        <v>0</v>
      </c>
      <c r="O78" s="92">
        <f t="shared" si="40"/>
        <v>-4762.2685485086004</v>
      </c>
      <c r="P78" s="39">
        <f t="shared" si="41"/>
        <v>-4762.2685485086004</v>
      </c>
      <c r="Q78" s="388"/>
      <c r="R78" s="91" t="s">
        <v>18</v>
      </c>
      <c r="S78" s="254">
        <f>S76-S77</f>
        <v>-158123.48649725807</v>
      </c>
      <c r="T78" s="254">
        <f t="shared" ref="T78:AD78" si="57">T76-T77</f>
        <v>-240979.75663254829</v>
      </c>
      <c r="U78" s="254">
        <f t="shared" si="57"/>
        <v>-392725.35292363423</v>
      </c>
      <c r="V78" s="254">
        <f t="shared" si="57"/>
        <v>-114497.86443866743</v>
      </c>
      <c r="W78" s="254">
        <f t="shared" si="57"/>
        <v>-487019.31538410182</v>
      </c>
      <c r="X78" s="254">
        <f t="shared" si="57"/>
        <v>-221259.75630670856</v>
      </c>
      <c r="Y78" s="254">
        <f t="shared" si="57"/>
        <v>-214586.83494828362</v>
      </c>
      <c r="Z78" s="254">
        <f t="shared" si="57"/>
        <v>-340505.63683410431</v>
      </c>
      <c r="AA78" s="254">
        <f t="shared" si="57"/>
        <v>0</v>
      </c>
      <c r="AB78" s="254">
        <f t="shared" si="57"/>
        <v>0</v>
      </c>
      <c r="AC78" s="254">
        <f t="shared" si="57"/>
        <v>0</v>
      </c>
      <c r="AD78" s="254">
        <f t="shared" si="57"/>
        <v>0</v>
      </c>
      <c r="AE78" s="97">
        <f t="shared" si="43"/>
        <v>-2169698.0039653061</v>
      </c>
      <c r="AF78" s="98">
        <f t="shared" si="44"/>
        <v>-2169698.0039653061</v>
      </c>
    </row>
    <row r="79" spans="1:32" ht="13.5" customHeight="1">
      <c r="G79" s="20"/>
    </row>
    <row r="80" spans="1:32" ht="13.5" customHeight="1">
      <c r="C80" s="25"/>
      <c r="D80" s="25"/>
      <c r="E80" s="25"/>
      <c r="F80" s="25"/>
      <c r="G80" s="25"/>
      <c r="H80" s="25"/>
      <c r="I80" s="25"/>
      <c r="J80" s="25"/>
      <c r="K80" s="25"/>
      <c r="L80" s="25"/>
      <c r="M80" s="25"/>
      <c r="N80" s="25"/>
    </row>
    <row r="81" spans="1:25" ht="13.5" customHeight="1">
      <c r="C81" s="25"/>
      <c r="D81" s="25"/>
      <c r="E81" s="25"/>
      <c r="F81" s="25"/>
      <c r="G81" s="25"/>
      <c r="H81" s="25"/>
      <c r="I81" s="25"/>
      <c r="J81" s="25"/>
      <c r="K81" s="25"/>
      <c r="L81" s="25"/>
      <c r="M81" s="25"/>
      <c r="N81" s="25"/>
    </row>
    <row r="82" spans="1:25">
      <c r="A82" s="95" t="s">
        <v>127</v>
      </c>
      <c r="B82" s="95" t="s">
        <v>134</v>
      </c>
      <c r="C82" s="25"/>
      <c r="D82" s="25"/>
      <c r="E82" s="25"/>
      <c r="F82" s="25"/>
      <c r="G82" s="25"/>
      <c r="H82" s="25"/>
      <c r="I82" s="25"/>
      <c r="J82" s="25"/>
      <c r="S82" s="396"/>
    </row>
    <row r="83" spans="1:25" ht="15.75" thickBot="1">
      <c r="A83" s="95" t="s">
        <v>136</v>
      </c>
      <c r="B83" s="95" t="s">
        <v>134</v>
      </c>
      <c r="C83" s="433"/>
      <c r="R83" s="95"/>
      <c r="S83" s="395"/>
      <c r="T83" s="395"/>
      <c r="U83" s="395"/>
      <c r="W83" s="395"/>
      <c r="X83" s="395"/>
      <c r="Y83" s="395"/>
    </row>
    <row r="84" spans="1:25" ht="15.75" thickBot="1">
      <c r="A84" s="95" t="s">
        <v>130</v>
      </c>
      <c r="B84" s="95" t="s">
        <v>134</v>
      </c>
      <c r="C84" s="433"/>
      <c r="R84" s="95"/>
      <c r="S84" s="395"/>
      <c r="T84" s="395"/>
      <c r="U84" s="395"/>
      <c r="W84" s="395"/>
      <c r="X84" s="395"/>
      <c r="Y84" s="395"/>
    </row>
    <row r="85" spans="1:25" ht="15.75" thickBot="1">
      <c r="A85" s="95"/>
      <c r="B85" s="95"/>
      <c r="C85" s="433"/>
      <c r="R85" s="95"/>
      <c r="S85" s="395"/>
      <c r="T85" s="395"/>
      <c r="U85" s="395"/>
      <c r="W85" s="395"/>
      <c r="X85" s="395"/>
      <c r="Y85" s="395"/>
    </row>
    <row r="86" spans="1:25" ht="15.75" thickBot="1">
      <c r="A86" s="95" t="s">
        <v>131</v>
      </c>
      <c r="B86" s="95" t="s">
        <v>133</v>
      </c>
      <c r="C86" s="433"/>
      <c r="R86" s="95"/>
      <c r="S86" s="395"/>
      <c r="T86" s="395"/>
      <c r="U86" s="395"/>
      <c r="W86" s="395"/>
      <c r="X86" s="395"/>
      <c r="Y86" s="395"/>
    </row>
    <row r="87" spans="1:25" ht="15.75" thickBot="1">
      <c r="A87" s="95" t="s">
        <v>128</v>
      </c>
      <c r="B87" s="95" t="s">
        <v>133</v>
      </c>
      <c r="C87" s="433"/>
      <c r="R87" s="95"/>
      <c r="S87" s="395"/>
      <c r="T87" s="395"/>
      <c r="U87" s="395"/>
      <c r="W87" s="25"/>
      <c r="X87" s="25"/>
      <c r="Y87" s="25"/>
    </row>
    <row r="88" spans="1:25" ht="15.75" thickBot="1">
      <c r="A88" s="95" t="s">
        <v>129</v>
      </c>
      <c r="B88" s="95" t="s">
        <v>133</v>
      </c>
      <c r="C88" s="433"/>
      <c r="R88" s="95"/>
      <c r="S88" s="395"/>
      <c r="T88" s="395"/>
      <c r="U88" s="395"/>
    </row>
    <row r="89" spans="1:25" ht="15.75" thickBot="1">
      <c r="A89" s="95" t="s">
        <v>132</v>
      </c>
      <c r="B89" s="95" t="s">
        <v>133</v>
      </c>
      <c r="C89" s="433"/>
      <c r="R89" s="95"/>
      <c r="S89" s="395"/>
      <c r="T89" s="395"/>
      <c r="U89" s="395"/>
    </row>
    <row r="90" spans="1:25" ht="15.75" thickBot="1">
      <c r="A90" t="s">
        <v>138</v>
      </c>
      <c r="B90" t="s">
        <v>133</v>
      </c>
      <c r="C90" s="433"/>
      <c r="R90" s="95"/>
      <c r="S90" s="395"/>
      <c r="T90" s="395"/>
      <c r="U90" s="395"/>
    </row>
    <row r="91" spans="1:25">
      <c r="A91" s="272" t="s">
        <v>181</v>
      </c>
      <c r="B91" t="s">
        <v>133</v>
      </c>
      <c r="C91" s="396"/>
      <c r="S91" s="395"/>
      <c r="T91" s="395"/>
      <c r="U91" s="395"/>
    </row>
    <row r="92" spans="1:25">
      <c r="S92" s="397"/>
      <c r="T92" s="397"/>
      <c r="U92" s="397"/>
    </row>
    <row r="93" spans="1:25">
      <c r="A93" t="s">
        <v>183</v>
      </c>
      <c r="B93" s="460" t="s">
        <v>125</v>
      </c>
    </row>
    <row r="94" spans="1:25">
      <c r="B94" s="460"/>
    </row>
  </sheetData>
  <mergeCells count="7">
    <mergeCell ref="F2:M2"/>
    <mergeCell ref="A77:A78"/>
    <mergeCell ref="A37:A38"/>
    <mergeCell ref="A4:B4"/>
    <mergeCell ref="A29:A30"/>
    <mergeCell ref="A6:B6"/>
    <mergeCell ref="A45:A46"/>
  </mergeCells>
  <phoneticPr fontId="4" type="noConversion"/>
  <conditionalFormatting sqref="A5:B5 A2:F2 A14:B14 C81 A79:Q80 E81:Q81 AA83:XFD93 X82:XFD82 S63:Y66 S55:Y58 AE39:XFD42 A28:A34 AE31:AF34 A15:A18 S15:Y17 AG5:XFD10 A20:A26 A82:Q92 A13:I13 M15:M18 M31:M33 M39:M41 M47:M50 M55:M58 M63:M66 M71:M74 A1:XFD1 A3:XFD4 N2:XFD2 R79:XFD81 A94:XFD1048576 A93:S93 S71:Y74 M23:M26 P5:R5 S18 R87:W92 R83:V86 AC71:AC74 AC15:AC17 AC55:AC58 AC63:AC66 A6:M6 A7:J10 M7:M10 M77 O6:AC6 O7:Q10 M45 M13 AE6:AF10 M61 M69 M53 O12:Q18 AE12:XFD18 O20:Q26 AE20:XFD26 AE28:AF29 O28:Q34 AG28:XFD34 AG36:XFD38 O36:Q42 AE36:AF36 O44:Q50 AE44:XFD50 AE52:XFD58 O52:Q58 O60:Q66 AE60:XFD66 AC61 S61:Y61 AE68:XFD74 O68:Q74 S69 O76:Q78 AE76:XFD78 C21:G21 A36:A42 A44:A50 A52:A58 A60:A66 A68:A74 A76:A78 C77:J77 C15:I18 C23:I25 C29:I29 C37:I37 C31:I34 C45:I45 C39:I42 C53:I53 C47:I50 C61:I61 C55:I58 C69:I69 C63:I66 C71:I74 C78 A12:B12 F26:I26">
    <cfRule type="cellIs" dxfId="1325" priority="931" stopIfTrue="1" operator="lessThan">
      <formula>0</formula>
    </cfRule>
  </conditionalFormatting>
  <conditionalFormatting sqref="H21">
    <cfRule type="cellIs" dxfId="1324" priority="915" stopIfTrue="1" operator="lessThan">
      <formula>0</formula>
    </cfRule>
  </conditionalFormatting>
  <conditionalFormatting sqref="I21">
    <cfRule type="cellIs" dxfId="1323" priority="907" stopIfTrue="1" operator="lessThan">
      <formula>0</formula>
    </cfRule>
  </conditionalFormatting>
  <conditionalFormatting sqref="C62:I62 M62">
    <cfRule type="cellIs" dxfId="1322" priority="891" stopIfTrue="1" operator="lessThan">
      <formula>0</formula>
    </cfRule>
  </conditionalFormatting>
  <conditionalFormatting sqref="M21">
    <cfRule type="cellIs" dxfId="1321" priority="895" stopIfTrue="1" operator="lessThan">
      <formula>0</formula>
    </cfRule>
  </conditionalFormatting>
  <conditionalFormatting sqref="D78:J78 M78">
    <cfRule type="cellIs" dxfId="1320" priority="893" stopIfTrue="1" operator="lessThan">
      <formula>0</formula>
    </cfRule>
  </conditionalFormatting>
  <conditionalFormatting sqref="C70:I70 M70">
    <cfRule type="cellIs" dxfId="1319" priority="892" stopIfTrue="1" operator="lessThan">
      <formula>0</formula>
    </cfRule>
  </conditionalFormatting>
  <conditionalFormatting sqref="C54:I54 M54">
    <cfRule type="cellIs" dxfId="1318" priority="890" stopIfTrue="1" operator="lessThan">
      <formula>0</formula>
    </cfRule>
  </conditionalFormatting>
  <conditionalFormatting sqref="C46:I46 M46">
    <cfRule type="cellIs" dxfId="1317" priority="889" stopIfTrue="1" operator="lessThan">
      <formula>0</formula>
    </cfRule>
  </conditionalFormatting>
  <conditionalFormatting sqref="C38:I38 M38">
    <cfRule type="cellIs" dxfId="1316" priority="888" stopIfTrue="1" operator="lessThan">
      <formula>0</formula>
    </cfRule>
  </conditionalFormatting>
  <conditionalFormatting sqref="C30:I30 M30">
    <cfRule type="cellIs" dxfId="1315" priority="887" stopIfTrue="1" operator="lessThan">
      <formula>0</formula>
    </cfRule>
  </conditionalFormatting>
  <conditionalFormatting sqref="C22:I22 M22">
    <cfRule type="cellIs" dxfId="1314" priority="886" stopIfTrue="1" operator="lessThan">
      <formula>0</formula>
    </cfRule>
  </conditionalFormatting>
  <conditionalFormatting sqref="C14:I14 M14">
    <cfRule type="cellIs" dxfId="1313" priority="883" stopIfTrue="1" operator="lessThan">
      <formula>0</formula>
    </cfRule>
  </conditionalFormatting>
  <conditionalFormatting sqref="S23">
    <cfRule type="cellIs" dxfId="1312" priority="858" stopIfTrue="1" operator="lessThan">
      <formula>0</formula>
    </cfRule>
  </conditionalFormatting>
  <conditionalFormatting sqref="AF5 S21">
    <cfRule type="cellIs" dxfId="1311" priority="866" stopIfTrue="1" operator="lessThan">
      <formula>0</formula>
    </cfRule>
  </conditionalFormatting>
  <conditionalFormatting sqref="S29">
    <cfRule type="cellIs" dxfId="1310" priority="863" stopIfTrue="1" operator="lessThan">
      <formula>0</formula>
    </cfRule>
  </conditionalFormatting>
  <conditionalFormatting sqref="S45">
    <cfRule type="cellIs" dxfId="1309" priority="862" stopIfTrue="1" operator="lessThan">
      <formula>0</formula>
    </cfRule>
  </conditionalFormatting>
  <conditionalFormatting sqref="S37">
    <cfRule type="cellIs" dxfId="1308" priority="861" stopIfTrue="1" operator="lessThan">
      <formula>0</formula>
    </cfRule>
  </conditionalFormatting>
  <conditionalFormatting sqref="S53">
    <cfRule type="cellIs" dxfId="1307" priority="859" stopIfTrue="1" operator="lessThan">
      <formula>0</formula>
    </cfRule>
  </conditionalFormatting>
  <conditionalFormatting sqref="S39:S40">
    <cfRule type="cellIs" dxfId="1306" priority="857" stopIfTrue="1" operator="lessThan">
      <formula>0</formula>
    </cfRule>
  </conditionalFormatting>
  <conditionalFormatting sqref="S31">
    <cfRule type="cellIs" dxfId="1305" priority="856" stopIfTrue="1" operator="lessThan">
      <formula>0</formula>
    </cfRule>
  </conditionalFormatting>
  <conditionalFormatting sqref="S7">
    <cfRule type="cellIs" dxfId="1304" priority="854" stopIfTrue="1" operator="lessThan">
      <formula>0</formula>
    </cfRule>
  </conditionalFormatting>
  <conditionalFormatting sqref="S47">
    <cfRule type="cellIs" dxfId="1303" priority="853" stopIfTrue="1" operator="lessThan">
      <formula>0</formula>
    </cfRule>
  </conditionalFormatting>
  <conditionalFormatting sqref="AE37:AE38">
    <cfRule type="cellIs" dxfId="1302" priority="850" stopIfTrue="1" operator="lessThan">
      <formula>0</formula>
    </cfRule>
  </conditionalFormatting>
  <conditionalFormatting sqref="AE30">
    <cfRule type="cellIs" dxfId="1301" priority="852" stopIfTrue="1" operator="lessThan">
      <formula>0</formula>
    </cfRule>
  </conditionalFormatting>
  <conditionalFormatting sqref="AF30">
    <cfRule type="cellIs" dxfId="1300" priority="851" stopIfTrue="1" operator="lessThan">
      <formula>0</formula>
    </cfRule>
  </conditionalFormatting>
  <conditionalFormatting sqref="AF37:AF38">
    <cfRule type="cellIs" dxfId="1299" priority="849" stopIfTrue="1" operator="lessThan">
      <formula>0</formula>
    </cfRule>
  </conditionalFormatting>
  <conditionalFormatting sqref="S41">
    <cfRule type="cellIs" dxfId="1298" priority="845" stopIfTrue="1" operator="lessThan">
      <formula>0</formula>
    </cfRule>
  </conditionalFormatting>
  <conditionalFormatting sqref="S25:S26">
    <cfRule type="cellIs" dxfId="1297" priority="846" stopIfTrue="1" operator="lessThan">
      <formula>0</formula>
    </cfRule>
  </conditionalFormatting>
  <conditionalFormatting sqref="S24">
    <cfRule type="cellIs" dxfId="1296" priority="843" stopIfTrue="1" operator="lessThan">
      <formula>0</formula>
    </cfRule>
  </conditionalFormatting>
  <conditionalFormatting sqref="S48">
    <cfRule type="cellIs" dxfId="1295" priority="839" stopIfTrue="1" operator="lessThan">
      <formula>0</formula>
    </cfRule>
  </conditionalFormatting>
  <conditionalFormatting sqref="S32">
    <cfRule type="cellIs" dxfId="1294" priority="842" stopIfTrue="1" operator="lessThan">
      <formula>0</formula>
    </cfRule>
  </conditionalFormatting>
  <conditionalFormatting sqref="S8">
    <cfRule type="cellIs" dxfId="1293" priority="840" stopIfTrue="1" operator="lessThan">
      <formula>0</formula>
    </cfRule>
  </conditionalFormatting>
  <conditionalFormatting sqref="S33:S34">
    <cfRule type="cellIs" dxfId="1292" priority="838" stopIfTrue="1" operator="lessThan">
      <formula>0</formula>
    </cfRule>
  </conditionalFormatting>
  <conditionalFormatting sqref="S9">
    <cfRule type="cellIs" dxfId="1291" priority="835" stopIfTrue="1" operator="lessThan">
      <formula>0</formula>
    </cfRule>
  </conditionalFormatting>
  <conditionalFormatting sqref="S49:S50">
    <cfRule type="cellIs" dxfId="1290" priority="836" stopIfTrue="1" operator="lessThan">
      <formula>0</formula>
    </cfRule>
  </conditionalFormatting>
  <conditionalFormatting sqref="U18 U21">
    <cfRule type="cellIs" dxfId="1289" priority="805" stopIfTrue="1" operator="lessThan">
      <formula>0</formula>
    </cfRule>
  </conditionalFormatting>
  <conditionalFormatting sqref="T47">
    <cfRule type="cellIs" dxfId="1288" priority="818" stopIfTrue="1" operator="lessThan">
      <formula>0</formula>
    </cfRule>
  </conditionalFormatting>
  <conditionalFormatting sqref="T18 T21">
    <cfRule type="cellIs" dxfId="1287" priority="829" stopIfTrue="1" operator="lessThan">
      <formula>0</formula>
    </cfRule>
  </conditionalFormatting>
  <conditionalFormatting sqref="T29">
    <cfRule type="cellIs" dxfId="1286" priority="828" stopIfTrue="1" operator="lessThan">
      <formula>0</formula>
    </cfRule>
  </conditionalFormatting>
  <conditionalFormatting sqref="T45">
    <cfRule type="cellIs" dxfId="1285" priority="827" stopIfTrue="1" operator="lessThan">
      <formula>0</formula>
    </cfRule>
  </conditionalFormatting>
  <conditionalFormatting sqref="T37">
    <cfRule type="cellIs" dxfId="1284" priority="826" stopIfTrue="1" operator="lessThan">
      <formula>0</formula>
    </cfRule>
  </conditionalFormatting>
  <conditionalFormatting sqref="T53">
    <cfRule type="cellIs" dxfId="1283" priority="824" stopIfTrue="1" operator="lessThan">
      <formula>0</formula>
    </cfRule>
  </conditionalFormatting>
  <conditionalFormatting sqref="T23">
    <cfRule type="cellIs" dxfId="1282" priority="823" stopIfTrue="1" operator="lessThan">
      <formula>0</formula>
    </cfRule>
  </conditionalFormatting>
  <conditionalFormatting sqref="T39:T40">
    <cfRule type="cellIs" dxfId="1281" priority="822" stopIfTrue="1" operator="lessThan">
      <formula>0</formula>
    </cfRule>
  </conditionalFormatting>
  <conditionalFormatting sqref="T31">
    <cfRule type="cellIs" dxfId="1280" priority="821" stopIfTrue="1" operator="lessThan">
      <formula>0</formula>
    </cfRule>
  </conditionalFormatting>
  <conditionalFormatting sqref="T7">
    <cfRule type="cellIs" dxfId="1279" priority="819" stopIfTrue="1" operator="lessThan">
      <formula>0</formula>
    </cfRule>
  </conditionalFormatting>
  <conditionalFormatting sqref="T41">
    <cfRule type="cellIs" dxfId="1278" priority="816" stopIfTrue="1" operator="lessThan">
      <formula>0</formula>
    </cfRule>
  </conditionalFormatting>
  <conditionalFormatting sqref="T25:T26">
    <cfRule type="cellIs" dxfId="1277" priority="817" stopIfTrue="1" operator="lessThan">
      <formula>0</formula>
    </cfRule>
  </conditionalFormatting>
  <conditionalFormatting sqref="T24">
    <cfRule type="cellIs" dxfId="1276" priority="814" stopIfTrue="1" operator="lessThan">
      <formula>0</formula>
    </cfRule>
  </conditionalFormatting>
  <conditionalFormatting sqref="T48">
    <cfRule type="cellIs" dxfId="1275" priority="810" stopIfTrue="1" operator="lessThan">
      <formula>0</formula>
    </cfRule>
  </conditionalFormatting>
  <conditionalFormatting sqref="T32">
    <cfRule type="cellIs" dxfId="1274" priority="813" stopIfTrue="1" operator="lessThan">
      <formula>0</formula>
    </cfRule>
  </conditionalFormatting>
  <conditionalFormatting sqref="T8">
    <cfRule type="cellIs" dxfId="1273" priority="811" stopIfTrue="1" operator="lessThan">
      <formula>0</formula>
    </cfRule>
  </conditionalFormatting>
  <conditionalFormatting sqref="T33:T34">
    <cfRule type="cellIs" dxfId="1272" priority="809" stopIfTrue="1" operator="lessThan">
      <formula>0</formula>
    </cfRule>
  </conditionalFormatting>
  <conditionalFormatting sqref="T9">
    <cfRule type="cellIs" dxfId="1271" priority="807" stopIfTrue="1" operator="lessThan">
      <formula>0</formula>
    </cfRule>
  </conditionalFormatting>
  <conditionalFormatting sqref="T49:T50">
    <cfRule type="cellIs" dxfId="1270" priority="808" stopIfTrue="1" operator="lessThan">
      <formula>0</formula>
    </cfRule>
  </conditionalFormatting>
  <conditionalFormatting sqref="U29">
    <cfRule type="cellIs" dxfId="1269" priority="804" stopIfTrue="1" operator="lessThan">
      <formula>0</formula>
    </cfRule>
  </conditionalFormatting>
  <conditionalFormatting sqref="U45">
    <cfRule type="cellIs" dxfId="1268" priority="803" stopIfTrue="1" operator="lessThan">
      <formula>0</formula>
    </cfRule>
  </conditionalFormatting>
  <conditionalFormatting sqref="U37">
    <cfRule type="cellIs" dxfId="1267" priority="802" stopIfTrue="1" operator="lessThan">
      <formula>0</formula>
    </cfRule>
  </conditionalFormatting>
  <conditionalFormatting sqref="U53">
    <cfRule type="cellIs" dxfId="1266" priority="800" stopIfTrue="1" operator="lessThan">
      <formula>0</formula>
    </cfRule>
  </conditionalFormatting>
  <conditionalFormatting sqref="U23">
    <cfRule type="cellIs" dxfId="1265" priority="799" stopIfTrue="1" operator="lessThan">
      <formula>0</formula>
    </cfRule>
  </conditionalFormatting>
  <conditionalFormatting sqref="U39:U40">
    <cfRule type="cellIs" dxfId="1264" priority="798" stopIfTrue="1" operator="lessThan">
      <formula>0</formula>
    </cfRule>
  </conditionalFormatting>
  <conditionalFormatting sqref="U31">
    <cfRule type="cellIs" dxfId="1263" priority="797" stopIfTrue="1" operator="lessThan">
      <formula>0</formula>
    </cfRule>
  </conditionalFormatting>
  <conditionalFormatting sqref="U7">
    <cfRule type="cellIs" dxfId="1262" priority="795" stopIfTrue="1" operator="lessThan">
      <formula>0</formula>
    </cfRule>
  </conditionalFormatting>
  <conditionalFormatting sqref="U47">
    <cfRule type="cellIs" dxfId="1261" priority="794" stopIfTrue="1" operator="lessThan">
      <formula>0</formula>
    </cfRule>
  </conditionalFormatting>
  <conditionalFormatting sqref="U41">
    <cfRule type="cellIs" dxfId="1260" priority="792" stopIfTrue="1" operator="lessThan">
      <formula>0</formula>
    </cfRule>
  </conditionalFormatting>
  <conditionalFormatting sqref="U25:U26">
    <cfRule type="cellIs" dxfId="1259" priority="793" stopIfTrue="1" operator="lessThan">
      <formula>0</formula>
    </cfRule>
  </conditionalFormatting>
  <conditionalFormatting sqref="U24">
    <cfRule type="cellIs" dxfId="1258" priority="790" stopIfTrue="1" operator="lessThan">
      <formula>0</formula>
    </cfRule>
  </conditionalFormatting>
  <conditionalFormatting sqref="U48">
    <cfRule type="cellIs" dxfId="1257" priority="786" stopIfTrue="1" operator="lessThan">
      <formula>0</formula>
    </cfRule>
  </conditionalFormatting>
  <conditionalFormatting sqref="U32">
    <cfRule type="cellIs" dxfId="1256" priority="789" stopIfTrue="1" operator="lessThan">
      <formula>0</formula>
    </cfRule>
  </conditionalFormatting>
  <conditionalFormatting sqref="U8">
    <cfRule type="cellIs" dxfId="1255" priority="787" stopIfTrue="1" operator="lessThan">
      <formula>0</formula>
    </cfRule>
  </conditionalFormatting>
  <conditionalFormatting sqref="U33:U34">
    <cfRule type="cellIs" dxfId="1254" priority="785" stopIfTrue="1" operator="lessThan">
      <formula>0</formula>
    </cfRule>
  </conditionalFormatting>
  <conditionalFormatting sqref="U9">
    <cfRule type="cellIs" dxfId="1253" priority="783" stopIfTrue="1" operator="lessThan">
      <formula>0</formula>
    </cfRule>
  </conditionalFormatting>
  <conditionalFormatting sqref="U49:U50">
    <cfRule type="cellIs" dxfId="1252" priority="784" stopIfTrue="1" operator="lessThan">
      <formula>0</formula>
    </cfRule>
  </conditionalFormatting>
  <conditionalFormatting sqref="V10">
    <cfRule type="cellIs" dxfId="1251" priority="754" stopIfTrue="1" operator="lessThan">
      <formula>0</formula>
    </cfRule>
  </conditionalFormatting>
  <conditionalFormatting sqref="V7">
    <cfRule type="cellIs" dxfId="1250" priority="768" stopIfTrue="1" operator="lessThan">
      <formula>0</formula>
    </cfRule>
  </conditionalFormatting>
  <conditionalFormatting sqref="S10">
    <cfRule type="cellIs" dxfId="1249" priority="781" stopIfTrue="1" operator="lessThan">
      <formula>0</formula>
    </cfRule>
  </conditionalFormatting>
  <conditionalFormatting sqref="T10">
    <cfRule type="cellIs" dxfId="1248" priority="780" stopIfTrue="1" operator="lessThan">
      <formula>0</formula>
    </cfRule>
  </conditionalFormatting>
  <conditionalFormatting sqref="U10">
    <cfRule type="cellIs" dxfId="1247" priority="779" stopIfTrue="1" operator="lessThan">
      <formula>0</formula>
    </cfRule>
  </conditionalFormatting>
  <conditionalFormatting sqref="V18 V21">
    <cfRule type="cellIs" dxfId="1246" priority="778" stopIfTrue="1" operator="lessThan">
      <formula>0</formula>
    </cfRule>
  </conditionalFormatting>
  <conditionalFormatting sqref="V29">
    <cfRule type="cellIs" dxfId="1245" priority="777" stopIfTrue="1" operator="lessThan">
      <formula>0</formula>
    </cfRule>
  </conditionalFormatting>
  <conditionalFormatting sqref="V45">
    <cfRule type="cellIs" dxfId="1244" priority="776" stopIfTrue="1" operator="lessThan">
      <formula>0</formula>
    </cfRule>
  </conditionalFormatting>
  <conditionalFormatting sqref="V37">
    <cfRule type="cellIs" dxfId="1243" priority="775" stopIfTrue="1" operator="lessThan">
      <formula>0</formula>
    </cfRule>
  </conditionalFormatting>
  <conditionalFormatting sqref="V13">
    <cfRule type="cellIs" dxfId="1242" priority="774" stopIfTrue="1" operator="lessThan">
      <formula>0</formula>
    </cfRule>
  </conditionalFormatting>
  <conditionalFormatting sqref="V53">
    <cfRule type="cellIs" dxfId="1241" priority="773" stopIfTrue="1" operator="lessThan">
      <formula>0</formula>
    </cfRule>
  </conditionalFormatting>
  <conditionalFormatting sqref="V23">
    <cfRule type="cellIs" dxfId="1240" priority="772" stopIfTrue="1" operator="lessThan">
      <formula>0</formula>
    </cfRule>
  </conditionalFormatting>
  <conditionalFormatting sqref="V39:V40">
    <cfRule type="cellIs" dxfId="1239" priority="771" stopIfTrue="1" operator="lessThan">
      <formula>0</formula>
    </cfRule>
  </conditionalFormatting>
  <conditionalFormatting sqref="V31">
    <cfRule type="cellIs" dxfId="1238" priority="770" stopIfTrue="1" operator="lessThan">
      <formula>0</formula>
    </cfRule>
  </conditionalFormatting>
  <conditionalFormatting sqref="V47">
    <cfRule type="cellIs" dxfId="1237" priority="767" stopIfTrue="1" operator="lessThan">
      <formula>0</formula>
    </cfRule>
  </conditionalFormatting>
  <conditionalFormatting sqref="V41:V42">
    <cfRule type="cellIs" dxfId="1236" priority="765" stopIfTrue="1" operator="lessThan">
      <formula>0</formula>
    </cfRule>
  </conditionalFormatting>
  <conditionalFormatting sqref="V25:V26">
    <cfRule type="cellIs" dxfId="1235" priority="766" stopIfTrue="1" operator="lessThan">
      <formula>0</formula>
    </cfRule>
  </conditionalFormatting>
  <conditionalFormatting sqref="V24">
    <cfRule type="cellIs" dxfId="1234" priority="763" stopIfTrue="1" operator="lessThan">
      <formula>0</formula>
    </cfRule>
  </conditionalFormatting>
  <conditionalFormatting sqref="V48">
    <cfRule type="cellIs" dxfId="1233" priority="759" stopIfTrue="1" operator="lessThan">
      <formula>0</formula>
    </cfRule>
  </conditionalFormatting>
  <conditionalFormatting sqref="V32">
    <cfRule type="cellIs" dxfId="1232" priority="762" stopIfTrue="1" operator="lessThan">
      <formula>0</formula>
    </cfRule>
  </conditionalFormatting>
  <conditionalFormatting sqref="V8">
    <cfRule type="cellIs" dxfId="1231" priority="760" stopIfTrue="1" operator="lessThan">
      <formula>0</formula>
    </cfRule>
  </conditionalFormatting>
  <conditionalFormatting sqref="V33:V34">
    <cfRule type="cellIs" dxfId="1230" priority="758" stopIfTrue="1" operator="lessThan">
      <formula>0</formula>
    </cfRule>
  </conditionalFormatting>
  <conditionalFormatting sqref="V9">
    <cfRule type="cellIs" dxfId="1229" priority="756" stopIfTrue="1" operator="lessThan">
      <formula>0</formula>
    </cfRule>
  </conditionalFormatting>
  <conditionalFormatting sqref="V49:V50">
    <cfRule type="cellIs" dxfId="1228" priority="757" stopIfTrue="1" operator="lessThan">
      <formula>0</formula>
    </cfRule>
  </conditionalFormatting>
  <conditionalFormatting sqref="W18 W21">
    <cfRule type="cellIs" dxfId="1227" priority="752" stopIfTrue="1" operator="lessThan">
      <formula>0</formula>
    </cfRule>
  </conditionalFormatting>
  <conditionalFormatting sqref="W29">
    <cfRule type="cellIs" dxfId="1226" priority="751" stopIfTrue="1" operator="lessThan">
      <formula>0</formula>
    </cfRule>
  </conditionalFormatting>
  <conditionalFormatting sqref="W45">
    <cfRule type="cellIs" dxfId="1225" priority="750" stopIfTrue="1" operator="lessThan">
      <formula>0</formula>
    </cfRule>
  </conditionalFormatting>
  <conditionalFormatting sqref="W37">
    <cfRule type="cellIs" dxfId="1224" priority="749" stopIfTrue="1" operator="lessThan">
      <formula>0</formula>
    </cfRule>
  </conditionalFormatting>
  <conditionalFormatting sqref="W13">
    <cfRule type="cellIs" dxfId="1223" priority="748" stopIfTrue="1" operator="lessThan">
      <formula>0</formula>
    </cfRule>
  </conditionalFormatting>
  <conditionalFormatting sqref="W53">
    <cfRule type="cellIs" dxfId="1222" priority="747" stopIfTrue="1" operator="lessThan">
      <formula>0</formula>
    </cfRule>
  </conditionalFormatting>
  <conditionalFormatting sqref="W23">
    <cfRule type="cellIs" dxfId="1221" priority="746" stopIfTrue="1" operator="lessThan">
      <formula>0</formula>
    </cfRule>
  </conditionalFormatting>
  <conditionalFormatting sqref="W39:W40">
    <cfRule type="cellIs" dxfId="1220" priority="745" stopIfTrue="1" operator="lessThan">
      <formula>0</formula>
    </cfRule>
  </conditionalFormatting>
  <conditionalFormatting sqref="W31">
    <cfRule type="cellIs" dxfId="1219" priority="744" stopIfTrue="1" operator="lessThan">
      <formula>0</formula>
    </cfRule>
  </conditionalFormatting>
  <conditionalFormatting sqref="W7">
    <cfRule type="cellIs" dxfId="1218" priority="742" stopIfTrue="1" operator="lessThan">
      <formula>0</formula>
    </cfRule>
  </conditionalFormatting>
  <conditionalFormatting sqref="W47">
    <cfRule type="cellIs" dxfId="1217" priority="741" stopIfTrue="1" operator="lessThan">
      <formula>0</formula>
    </cfRule>
  </conditionalFormatting>
  <conditionalFormatting sqref="W41:W42">
    <cfRule type="cellIs" dxfId="1216" priority="739" stopIfTrue="1" operator="lessThan">
      <formula>0</formula>
    </cfRule>
  </conditionalFormatting>
  <conditionalFormatting sqref="W25:W26">
    <cfRule type="cellIs" dxfId="1215" priority="740" stopIfTrue="1" operator="lessThan">
      <formula>0</formula>
    </cfRule>
  </conditionalFormatting>
  <conditionalFormatting sqref="W24">
    <cfRule type="cellIs" dxfId="1214" priority="737" stopIfTrue="1" operator="lessThan">
      <formula>0</formula>
    </cfRule>
  </conditionalFormatting>
  <conditionalFormatting sqref="W48">
    <cfRule type="cellIs" dxfId="1213" priority="733" stopIfTrue="1" operator="lessThan">
      <formula>0</formula>
    </cfRule>
  </conditionalFormatting>
  <conditionalFormatting sqref="W32">
    <cfRule type="cellIs" dxfId="1212" priority="736" stopIfTrue="1" operator="lessThan">
      <formula>0</formula>
    </cfRule>
  </conditionalFormatting>
  <conditionalFormatting sqref="W8">
    <cfRule type="cellIs" dxfId="1211" priority="734" stopIfTrue="1" operator="lessThan">
      <formula>0</formula>
    </cfRule>
  </conditionalFormatting>
  <conditionalFormatting sqref="W33:W34">
    <cfRule type="cellIs" dxfId="1210" priority="732" stopIfTrue="1" operator="lessThan">
      <formula>0</formula>
    </cfRule>
  </conditionalFormatting>
  <conditionalFormatting sqref="W9">
    <cfRule type="cellIs" dxfId="1209" priority="730" stopIfTrue="1" operator="lessThan">
      <formula>0</formula>
    </cfRule>
  </conditionalFormatting>
  <conditionalFormatting sqref="W49:W50">
    <cfRule type="cellIs" dxfId="1208" priority="731" stopIfTrue="1" operator="lessThan">
      <formula>0</formula>
    </cfRule>
  </conditionalFormatting>
  <conditionalFormatting sqref="X10">
    <cfRule type="cellIs" dxfId="1207" priority="702" stopIfTrue="1" operator="lessThan">
      <formula>0</formula>
    </cfRule>
  </conditionalFormatting>
  <conditionalFormatting sqref="X7">
    <cfRule type="cellIs" dxfId="1206" priority="716" stopIfTrue="1" operator="lessThan">
      <formula>0</formula>
    </cfRule>
  </conditionalFormatting>
  <conditionalFormatting sqref="W10">
    <cfRule type="cellIs" dxfId="1205" priority="728" stopIfTrue="1" operator="lessThan">
      <formula>0</formula>
    </cfRule>
  </conditionalFormatting>
  <conditionalFormatting sqref="X18 X21">
    <cfRule type="cellIs" dxfId="1204" priority="726" stopIfTrue="1" operator="lessThan">
      <formula>0</formula>
    </cfRule>
  </conditionalFormatting>
  <conditionalFormatting sqref="X29">
    <cfRule type="cellIs" dxfId="1203" priority="725" stopIfTrue="1" operator="lessThan">
      <formula>0</formula>
    </cfRule>
  </conditionalFormatting>
  <conditionalFormatting sqref="X45">
    <cfRule type="cellIs" dxfId="1202" priority="724" stopIfTrue="1" operator="lessThan">
      <formula>0</formula>
    </cfRule>
  </conditionalFormatting>
  <conditionalFormatting sqref="X37">
    <cfRule type="cellIs" dxfId="1201" priority="723" stopIfTrue="1" operator="lessThan">
      <formula>0</formula>
    </cfRule>
  </conditionalFormatting>
  <conditionalFormatting sqref="X13">
    <cfRule type="cellIs" dxfId="1200" priority="722" stopIfTrue="1" operator="lessThan">
      <formula>0</formula>
    </cfRule>
  </conditionalFormatting>
  <conditionalFormatting sqref="X53">
    <cfRule type="cellIs" dxfId="1199" priority="721" stopIfTrue="1" operator="lessThan">
      <formula>0</formula>
    </cfRule>
  </conditionalFormatting>
  <conditionalFormatting sqref="X23">
    <cfRule type="cellIs" dxfId="1198" priority="720" stopIfTrue="1" operator="lessThan">
      <formula>0</formula>
    </cfRule>
  </conditionalFormatting>
  <conditionalFormatting sqref="X39:X40">
    <cfRule type="cellIs" dxfId="1197" priority="719" stopIfTrue="1" operator="lessThan">
      <formula>0</formula>
    </cfRule>
  </conditionalFormatting>
  <conditionalFormatting sqref="X31">
    <cfRule type="cellIs" dxfId="1196" priority="718" stopIfTrue="1" operator="lessThan">
      <formula>0</formula>
    </cfRule>
  </conditionalFormatting>
  <conditionalFormatting sqref="X47">
    <cfRule type="cellIs" dxfId="1195" priority="715" stopIfTrue="1" operator="lessThan">
      <formula>0</formula>
    </cfRule>
  </conditionalFormatting>
  <conditionalFormatting sqref="X41:X42">
    <cfRule type="cellIs" dxfId="1194" priority="713" stopIfTrue="1" operator="lessThan">
      <formula>0</formula>
    </cfRule>
  </conditionalFormatting>
  <conditionalFormatting sqref="X25:X26">
    <cfRule type="cellIs" dxfId="1193" priority="714" stopIfTrue="1" operator="lessThan">
      <formula>0</formula>
    </cfRule>
  </conditionalFormatting>
  <conditionalFormatting sqref="X24">
    <cfRule type="cellIs" dxfId="1192" priority="711" stopIfTrue="1" operator="lessThan">
      <formula>0</formula>
    </cfRule>
  </conditionalFormatting>
  <conditionalFormatting sqref="X48">
    <cfRule type="cellIs" dxfId="1191" priority="707" stopIfTrue="1" operator="lessThan">
      <formula>0</formula>
    </cfRule>
  </conditionalFormatting>
  <conditionalFormatting sqref="X32">
    <cfRule type="cellIs" dxfId="1190" priority="710" stopIfTrue="1" operator="lessThan">
      <formula>0</formula>
    </cfRule>
  </conditionalFormatting>
  <conditionalFormatting sqref="X8">
    <cfRule type="cellIs" dxfId="1189" priority="708" stopIfTrue="1" operator="lessThan">
      <formula>0</formula>
    </cfRule>
  </conditionalFormatting>
  <conditionalFormatting sqref="X33:X34">
    <cfRule type="cellIs" dxfId="1188" priority="706" stopIfTrue="1" operator="lessThan">
      <formula>0</formula>
    </cfRule>
  </conditionalFormatting>
  <conditionalFormatting sqref="X9">
    <cfRule type="cellIs" dxfId="1187" priority="704" stopIfTrue="1" operator="lessThan">
      <formula>0</formula>
    </cfRule>
  </conditionalFormatting>
  <conditionalFormatting sqref="X49:X50">
    <cfRule type="cellIs" dxfId="1186" priority="705" stopIfTrue="1" operator="lessThan">
      <formula>0</formula>
    </cfRule>
  </conditionalFormatting>
  <conditionalFormatting sqref="Y10">
    <cfRule type="cellIs" dxfId="1185" priority="676" stopIfTrue="1" operator="lessThan">
      <formula>0</formula>
    </cfRule>
  </conditionalFormatting>
  <conditionalFormatting sqref="Y7">
    <cfRule type="cellIs" dxfId="1184" priority="690" stopIfTrue="1" operator="lessThan">
      <formula>0</formula>
    </cfRule>
  </conditionalFormatting>
  <conditionalFormatting sqref="Y18 Y21">
    <cfRule type="cellIs" dxfId="1183" priority="700" stopIfTrue="1" operator="lessThan">
      <formula>0</formula>
    </cfRule>
  </conditionalFormatting>
  <conditionalFormatting sqref="Y29">
    <cfRule type="cellIs" dxfId="1182" priority="699" stopIfTrue="1" operator="lessThan">
      <formula>0</formula>
    </cfRule>
  </conditionalFormatting>
  <conditionalFormatting sqref="Y45">
    <cfRule type="cellIs" dxfId="1181" priority="698" stopIfTrue="1" operator="lessThan">
      <formula>0</formula>
    </cfRule>
  </conditionalFormatting>
  <conditionalFormatting sqref="Y37">
    <cfRule type="cellIs" dxfId="1180" priority="697" stopIfTrue="1" operator="lessThan">
      <formula>0</formula>
    </cfRule>
  </conditionalFormatting>
  <conditionalFormatting sqref="Y13">
    <cfRule type="cellIs" dxfId="1179" priority="696" stopIfTrue="1" operator="lessThan">
      <formula>0</formula>
    </cfRule>
  </conditionalFormatting>
  <conditionalFormatting sqref="Y53">
    <cfRule type="cellIs" dxfId="1178" priority="695" stopIfTrue="1" operator="lessThan">
      <formula>0</formula>
    </cfRule>
  </conditionalFormatting>
  <conditionalFormatting sqref="Y23">
    <cfRule type="cellIs" dxfId="1177" priority="694" stopIfTrue="1" operator="lessThan">
      <formula>0</formula>
    </cfRule>
  </conditionalFormatting>
  <conditionalFormatting sqref="Y39:Y40">
    <cfRule type="cellIs" dxfId="1176" priority="693" stopIfTrue="1" operator="lessThan">
      <formula>0</formula>
    </cfRule>
  </conditionalFormatting>
  <conditionalFormatting sqref="Y31">
    <cfRule type="cellIs" dxfId="1175" priority="692" stopIfTrue="1" operator="lessThan">
      <formula>0</formula>
    </cfRule>
  </conditionalFormatting>
  <conditionalFormatting sqref="Y47">
    <cfRule type="cellIs" dxfId="1174" priority="689" stopIfTrue="1" operator="lessThan">
      <formula>0</formula>
    </cfRule>
  </conditionalFormatting>
  <conditionalFormatting sqref="Y41:Y42">
    <cfRule type="cellIs" dxfId="1173" priority="687" stopIfTrue="1" operator="lessThan">
      <formula>0</formula>
    </cfRule>
  </conditionalFormatting>
  <conditionalFormatting sqref="Y25:Y26">
    <cfRule type="cellIs" dxfId="1172" priority="688" stopIfTrue="1" operator="lessThan">
      <formula>0</formula>
    </cfRule>
  </conditionalFormatting>
  <conditionalFormatting sqref="Y24">
    <cfRule type="cellIs" dxfId="1171" priority="685" stopIfTrue="1" operator="lessThan">
      <formula>0</formula>
    </cfRule>
  </conditionalFormatting>
  <conditionalFormatting sqref="Y48">
    <cfRule type="cellIs" dxfId="1170" priority="681" stopIfTrue="1" operator="lessThan">
      <formula>0</formula>
    </cfRule>
  </conditionalFormatting>
  <conditionalFormatting sqref="Y32">
    <cfRule type="cellIs" dxfId="1169" priority="684" stopIfTrue="1" operator="lessThan">
      <formula>0</formula>
    </cfRule>
  </conditionalFormatting>
  <conditionalFormatting sqref="Y8">
    <cfRule type="cellIs" dxfId="1168" priority="682" stopIfTrue="1" operator="lessThan">
      <formula>0</formula>
    </cfRule>
  </conditionalFormatting>
  <conditionalFormatting sqref="Y33:Y34">
    <cfRule type="cellIs" dxfId="1167" priority="680" stopIfTrue="1" operator="lessThan">
      <formula>0</formula>
    </cfRule>
  </conditionalFormatting>
  <conditionalFormatting sqref="Y9">
    <cfRule type="cellIs" dxfId="1166" priority="678" stopIfTrue="1" operator="lessThan">
      <formula>0</formula>
    </cfRule>
  </conditionalFormatting>
  <conditionalFormatting sqref="Y49:Y50">
    <cfRule type="cellIs" dxfId="1165" priority="679" stopIfTrue="1" operator="lessThan">
      <formula>0</formula>
    </cfRule>
  </conditionalFormatting>
  <conditionalFormatting sqref="Z7">
    <cfRule type="cellIs" dxfId="1164" priority="664" stopIfTrue="1" operator="lessThan">
      <formula>0</formula>
    </cfRule>
  </conditionalFormatting>
  <conditionalFormatting sqref="Z8">
    <cfRule type="cellIs" dxfId="1163" priority="656" stopIfTrue="1" operator="lessThan">
      <formula>0</formula>
    </cfRule>
  </conditionalFormatting>
  <conditionalFormatting sqref="Z9">
    <cfRule type="cellIs" dxfId="1162" priority="652" stopIfTrue="1" operator="lessThan">
      <formula>0</formula>
    </cfRule>
  </conditionalFormatting>
  <conditionalFormatting sqref="Z10">
    <cfRule type="cellIs" dxfId="1161" priority="650" stopIfTrue="1" operator="lessThan">
      <formula>0</formula>
    </cfRule>
  </conditionalFormatting>
  <conditionalFormatting sqref="AC7">
    <cfRule type="cellIs" dxfId="1160" priority="586" stopIfTrue="1" operator="lessThan">
      <formula>0</formula>
    </cfRule>
  </conditionalFormatting>
  <conditionalFormatting sqref="AC18 AC21">
    <cfRule type="cellIs" dxfId="1159" priority="596" stopIfTrue="1" operator="lessThan">
      <formula>0</formula>
    </cfRule>
  </conditionalFormatting>
  <conditionalFormatting sqref="AC29">
    <cfRule type="cellIs" dxfId="1158" priority="595" stopIfTrue="1" operator="lessThan">
      <formula>0</formula>
    </cfRule>
  </conditionalFormatting>
  <conditionalFormatting sqref="AC45">
    <cfRule type="cellIs" dxfId="1157" priority="594" stopIfTrue="1" operator="lessThan">
      <formula>0</formula>
    </cfRule>
  </conditionalFormatting>
  <conditionalFormatting sqref="AC37">
    <cfRule type="cellIs" dxfId="1156" priority="593" stopIfTrue="1" operator="lessThan">
      <formula>0</formula>
    </cfRule>
  </conditionalFormatting>
  <conditionalFormatting sqref="AC13">
    <cfRule type="cellIs" dxfId="1155" priority="592" stopIfTrue="1" operator="lessThan">
      <formula>0</formula>
    </cfRule>
  </conditionalFormatting>
  <conditionalFormatting sqref="AC53">
    <cfRule type="cellIs" dxfId="1154" priority="591" stopIfTrue="1" operator="lessThan">
      <formula>0</formula>
    </cfRule>
  </conditionalFormatting>
  <conditionalFormatting sqref="AC23">
    <cfRule type="cellIs" dxfId="1153" priority="590" stopIfTrue="1" operator="lessThan">
      <formula>0</formula>
    </cfRule>
  </conditionalFormatting>
  <conditionalFormatting sqref="AC39:AC40">
    <cfRule type="cellIs" dxfId="1152" priority="589" stopIfTrue="1" operator="lessThan">
      <formula>0</formula>
    </cfRule>
  </conditionalFormatting>
  <conditionalFormatting sqref="AC31">
    <cfRule type="cellIs" dxfId="1151" priority="588" stopIfTrue="1" operator="lessThan">
      <formula>0</formula>
    </cfRule>
  </conditionalFormatting>
  <conditionalFormatting sqref="AC47">
    <cfRule type="cellIs" dxfId="1150" priority="585" stopIfTrue="1" operator="lessThan">
      <formula>0</formula>
    </cfRule>
  </conditionalFormatting>
  <conditionalFormatting sqref="AC41:AC42">
    <cfRule type="cellIs" dxfId="1149" priority="583" stopIfTrue="1" operator="lessThan">
      <formula>0</formula>
    </cfRule>
  </conditionalFormatting>
  <conditionalFormatting sqref="AC25:AC26">
    <cfRule type="cellIs" dxfId="1148" priority="584" stopIfTrue="1" operator="lessThan">
      <formula>0</formula>
    </cfRule>
  </conditionalFormatting>
  <conditionalFormatting sqref="AC24">
    <cfRule type="cellIs" dxfId="1147" priority="581" stopIfTrue="1" operator="lessThan">
      <formula>0</formula>
    </cfRule>
  </conditionalFormatting>
  <conditionalFormatting sqref="AC48">
    <cfRule type="cellIs" dxfId="1146" priority="577" stopIfTrue="1" operator="lessThan">
      <formula>0</formula>
    </cfRule>
  </conditionalFormatting>
  <conditionalFormatting sqref="AC32">
    <cfRule type="cellIs" dxfId="1145" priority="580" stopIfTrue="1" operator="lessThan">
      <formula>0</formula>
    </cfRule>
  </conditionalFormatting>
  <conditionalFormatting sqref="AC8">
    <cfRule type="cellIs" dxfId="1144" priority="578" stopIfTrue="1" operator="lessThan">
      <formula>0</formula>
    </cfRule>
  </conditionalFormatting>
  <conditionalFormatting sqref="AC33:AC34">
    <cfRule type="cellIs" dxfId="1143" priority="576" stopIfTrue="1" operator="lessThan">
      <formula>0</formula>
    </cfRule>
  </conditionalFormatting>
  <conditionalFormatting sqref="AC9">
    <cfRule type="cellIs" dxfId="1142" priority="574" stopIfTrue="1" operator="lessThan">
      <formula>0</formula>
    </cfRule>
  </conditionalFormatting>
  <conditionalFormatting sqref="AC49:AC50">
    <cfRule type="cellIs" dxfId="1141" priority="575" stopIfTrue="1" operator="lessThan">
      <formula>0</formula>
    </cfRule>
  </conditionalFormatting>
  <conditionalFormatting sqref="V69">
    <cfRule type="cellIs" dxfId="1140" priority="553" stopIfTrue="1" operator="lessThan">
      <formula>0</formula>
    </cfRule>
  </conditionalFormatting>
  <conditionalFormatting sqref="AC10">
    <cfRule type="cellIs" dxfId="1139" priority="572" stopIfTrue="1" operator="lessThan">
      <formula>0</formula>
    </cfRule>
  </conditionalFormatting>
  <conditionalFormatting sqref="T69">
    <cfRule type="cellIs" dxfId="1138" priority="555" stopIfTrue="1" operator="lessThan">
      <formula>0</formula>
    </cfRule>
  </conditionalFormatting>
  <conditionalFormatting sqref="U69">
    <cfRule type="cellIs" dxfId="1137" priority="554" stopIfTrue="1" operator="lessThan">
      <formula>0</formula>
    </cfRule>
  </conditionalFormatting>
  <conditionalFormatting sqref="W69">
    <cfRule type="cellIs" dxfId="1136" priority="552" stopIfTrue="1" operator="lessThan">
      <formula>0</formula>
    </cfRule>
  </conditionalFormatting>
  <conditionalFormatting sqref="X69">
    <cfRule type="cellIs" dxfId="1135" priority="551" stopIfTrue="1" operator="lessThan">
      <formula>0</formula>
    </cfRule>
  </conditionalFormatting>
  <conditionalFormatting sqref="Y69">
    <cfRule type="cellIs" dxfId="1134" priority="550" stopIfTrue="1" operator="lessThan">
      <formula>0</formula>
    </cfRule>
  </conditionalFormatting>
  <conditionalFormatting sqref="AC69">
    <cfRule type="cellIs" dxfId="1133" priority="546" stopIfTrue="1" operator="lessThan">
      <formula>0</formula>
    </cfRule>
  </conditionalFormatting>
  <conditionalFormatting sqref="S77:Z77 S76:Y76 AC76:AC77">
    <cfRule type="cellIs" dxfId="1132" priority="545" stopIfTrue="1" operator="lessThan">
      <formula>0</formula>
    </cfRule>
  </conditionalFormatting>
  <conditionalFormatting sqref="S78:Z78 AC78">
    <cfRule type="cellIs" dxfId="1131" priority="544" stopIfTrue="1" operator="lessThan">
      <formula>0</formula>
    </cfRule>
  </conditionalFormatting>
  <conditionalFormatting sqref="S70:Y70 AC70">
    <cfRule type="cellIs" dxfId="1130" priority="538" stopIfTrue="1" operator="lessThan">
      <formula>0</formula>
    </cfRule>
  </conditionalFormatting>
  <conditionalFormatting sqref="S62:Y62 AC62">
    <cfRule type="cellIs" dxfId="1129" priority="537" stopIfTrue="1" operator="lessThan">
      <formula>0</formula>
    </cfRule>
  </conditionalFormatting>
  <conditionalFormatting sqref="S54:Y54 AC54">
    <cfRule type="cellIs" dxfId="1128" priority="536" stopIfTrue="1" operator="lessThan">
      <formula>0</formula>
    </cfRule>
  </conditionalFormatting>
  <conditionalFormatting sqref="S46:Y46 AC46">
    <cfRule type="cellIs" dxfId="1127" priority="535" stopIfTrue="1" operator="lessThan">
      <formula>0</formula>
    </cfRule>
  </conditionalFormatting>
  <conditionalFormatting sqref="S38:Y38 AC38">
    <cfRule type="cellIs" dxfId="1126" priority="534" stopIfTrue="1" operator="lessThan">
      <formula>0</formula>
    </cfRule>
  </conditionalFormatting>
  <conditionalFormatting sqref="S30:Y30 AC30">
    <cfRule type="cellIs" dxfId="1125" priority="533" stopIfTrue="1" operator="lessThan">
      <formula>0</formula>
    </cfRule>
  </conditionalFormatting>
  <conditionalFormatting sqref="S22:Y22 AC22">
    <cfRule type="cellIs" dxfId="1124" priority="532" stopIfTrue="1" operator="lessThan">
      <formula>0</formula>
    </cfRule>
  </conditionalFormatting>
  <conditionalFormatting sqref="S14:Y14 AC14">
    <cfRule type="cellIs" dxfId="1123" priority="530" stopIfTrue="1" operator="lessThan">
      <formula>0</formula>
    </cfRule>
  </conditionalFormatting>
  <conditionalFormatting sqref="S82 U82:W82 X87:Y87">
    <cfRule type="cellIs" dxfId="1122" priority="511" stopIfTrue="1" operator="lessThan">
      <formula>0</formula>
    </cfRule>
  </conditionalFormatting>
  <conditionalFormatting sqref="W83:Y86">
    <cfRule type="cellIs" dxfId="1121" priority="510" stopIfTrue="1" operator="lessThan">
      <formula>0</formula>
    </cfRule>
  </conditionalFormatting>
  <conditionalFormatting sqref="J29 J71:J74 J63:J66 J55:J58 J47:J50 J39:J42 J31:J34 J15:J18 J23:J26 J13 J37 J45 J53 J61 J69">
    <cfRule type="cellIs" dxfId="1120" priority="509" stopIfTrue="1" operator="lessThan">
      <formula>0</formula>
    </cfRule>
  </conditionalFormatting>
  <conditionalFormatting sqref="J21">
    <cfRule type="cellIs" dxfId="1119" priority="508" stopIfTrue="1" operator="lessThan">
      <formula>0</formula>
    </cfRule>
  </conditionalFormatting>
  <conditionalFormatting sqref="J70">
    <cfRule type="cellIs" dxfId="1118" priority="507" stopIfTrue="1" operator="lessThan">
      <formula>0</formula>
    </cfRule>
  </conditionalFormatting>
  <conditionalFormatting sqref="J62">
    <cfRule type="cellIs" dxfId="1117" priority="506" stopIfTrue="1" operator="lessThan">
      <formula>0</formula>
    </cfRule>
  </conditionalFormatting>
  <conditionalFormatting sqref="J54">
    <cfRule type="cellIs" dxfId="1116" priority="505" stopIfTrue="1" operator="lessThan">
      <formula>0</formula>
    </cfRule>
  </conditionalFormatting>
  <conditionalFormatting sqref="J46">
    <cfRule type="cellIs" dxfId="1115" priority="504" stopIfTrue="1" operator="lessThan">
      <formula>0</formula>
    </cfRule>
  </conditionalFormatting>
  <conditionalFormatting sqref="J38">
    <cfRule type="cellIs" dxfId="1114" priority="503" stopIfTrue="1" operator="lessThan">
      <formula>0</formula>
    </cfRule>
  </conditionalFormatting>
  <conditionalFormatting sqref="J30">
    <cfRule type="cellIs" dxfId="1113" priority="502" stopIfTrue="1" operator="lessThan">
      <formula>0</formula>
    </cfRule>
  </conditionalFormatting>
  <conditionalFormatting sqref="J22">
    <cfRule type="cellIs" dxfId="1112" priority="501" stopIfTrue="1" operator="lessThan">
      <formula>0</formula>
    </cfRule>
  </conditionalFormatting>
  <conditionalFormatting sqref="J14">
    <cfRule type="cellIs" dxfId="1111" priority="500" stopIfTrue="1" operator="lessThan">
      <formula>0</formula>
    </cfRule>
  </conditionalFormatting>
  <conditionalFormatting sqref="Z63:Z66 Z55:Z58 Z15:Z17 Z71:Z74 Z61">
    <cfRule type="cellIs" dxfId="1110" priority="496" stopIfTrue="1" operator="lessThan">
      <formula>0</formula>
    </cfRule>
  </conditionalFormatting>
  <conditionalFormatting sqref="Z18 Z21">
    <cfRule type="cellIs" dxfId="1109" priority="495" stopIfTrue="1" operator="lessThan">
      <formula>0</formula>
    </cfRule>
  </conditionalFormatting>
  <conditionalFormatting sqref="Z29">
    <cfRule type="cellIs" dxfId="1108" priority="494" stopIfTrue="1" operator="lessThan">
      <formula>0</formula>
    </cfRule>
  </conditionalFormatting>
  <conditionalFormatting sqref="Z45">
    <cfRule type="cellIs" dxfId="1107" priority="493" stopIfTrue="1" operator="lessThan">
      <formula>0</formula>
    </cfRule>
  </conditionalFormatting>
  <conditionalFormatting sqref="Z37">
    <cfRule type="cellIs" dxfId="1106" priority="492" stopIfTrue="1" operator="lessThan">
      <formula>0</formula>
    </cfRule>
  </conditionalFormatting>
  <conditionalFormatting sqref="Z13">
    <cfRule type="cellIs" dxfId="1105" priority="491" stopIfTrue="1" operator="lessThan">
      <formula>0</formula>
    </cfRule>
  </conditionalFormatting>
  <conditionalFormatting sqref="Z53">
    <cfRule type="cellIs" dxfId="1104" priority="490" stopIfTrue="1" operator="lessThan">
      <formula>0</formula>
    </cfRule>
  </conditionalFormatting>
  <conditionalFormatting sqref="Z23">
    <cfRule type="cellIs" dxfId="1103" priority="489" stopIfTrue="1" operator="lessThan">
      <formula>0</formula>
    </cfRule>
  </conditionalFormatting>
  <conditionalFormatting sqref="Z39:Z40">
    <cfRule type="cellIs" dxfId="1102" priority="488" stopIfTrue="1" operator="lessThan">
      <formula>0</formula>
    </cfRule>
  </conditionalFormatting>
  <conditionalFormatting sqref="Z31">
    <cfRule type="cellIs" dxfId="1101" priority="487" stopIfTrue="1" operator="lessThan">
      <formula>0</formula>
    </cfRule>
  </conditionalFormatting>
  <conditionalFormatting sqref="Z47">
    <cfRule type="cellIs" dxfId="1100" priority="486" stopIfTrue="1" operator="lessThan">
      <formula>0</formula>
    </cfRule>
  </conditionalFormatting>
  <conditionalFormatting sqref="Z41:Z42">
    <cfRule type="cellIs" dxfId="1099" priority="484" stopIfTrue="1" operator="lessThan">
      <formula>0</formula>
    </cfRule>
  </conditionalFormatting>
  <conditionalFormatting sqref="Z25:Z26">
    <cfRule type="cellIs" dxfId="1098" priority="485" stopIfTrue="1" operator="lessThan">
      <formula>0</formula>
    </cfRule>
  </conditionalFormatting>
  <conditionalFormatting sqref="Z24">
    <cfRule type="cellIs" dxfId="1097" priority="483" stopIfTrue="1" operator="lessThan">
      <formula>0</formula>
    </cfRule>
  </conditionalFormatting>
  <conditionalFormatting sqref="Z48">
    <cfRule type="cellIs" dxfId="1096" priority="481" stopIfTrue="1" operator="lessThan">
      <formula>0</formula>
    </cfRule>
  </conditionalFormatting>
  <conditionalFormatting sqref="Z32">
    <cfRule type="cellIs" dxfId="1095" priority="482" stopIfTrue="1" operator="lessThan">
      <formula>0</formula>
    </cfRule>
  </conditionalFormatting>
  <conditionalFormatting sqref="Z33:Z34">
    <cfRule type="cellIs" dxfId="1094" priority="480" stopIfTrue="1" operator="lessThan">
      <formula>0</formula>
    </cfRule>
  </conditionalFormatting>
  <conditionalFormatting sqref="Z49:Z50">
    <cfRule type="cellIs" dxfId="1093" priority="479" stopIfTrue="1" operator="lessThan">
      <formula>0</formula>
    </cfRule>
  </conditionalFormatting>
  <conditionalFormatting sqref="Z69">
    <cfRule type="cellIs" dxfId="1092" priority="477" stopIfTrue="1" operator="lessThan">
      <formula>0</formula>
    </cfRule>
  </conditionalFormatting>
  <conditionalFormatting sqref="Z76">
    <cfRule type="cellIs" dxfId="1091" priority="476" stopIfTrue="1" operator="lessThan">
      <formula>0</formula>
    </cfRule>
  </conditionalFormatting>
  <conditionalFormatting sqref="Z70">
    <cfRule type="cellIs" dxfId="1090" priority="475" stopIfTrue="1" operator="lessThan">
      <formula>0</formula>
    </cfRule>
  </conditionalFormatting>
  <conditionalFormatting sqref="Z62">
    <cfRule type="cellIs" dxfId="1089" priority="474" stopIfTrue="1" operator="lessThan">
      <formula>0</formula>
    </cfRule>
  </conditionalFormatting>
  <conditionalFormatting sqref="Z54">
    <cfRule type="cellIs" dxfId="1088" priority="473" stopIfTrue="1" operator="lessThan">
      <formula>0</formula>
    </cfRule>
  </conditionalFormatting>
  <conditionalFormatting sqref="Z46">
    <cfRule type="cellIs" dxfId="1087" priority="472" stopIfTrue="1" operator="lessThan">
      <formula>0</formula>
    </cfRule>
  </conditionalFormatting>
  <conditionalFormatting sqref="Z38">
    <cfRule type="cellIs" dxfId="1086" priority="471" stopIfTrue="1" operator="lessThan">
      <formula>0</formula>
    </cfRule>
  </conditionalFormatting>
  <conditionalFormatting sqref="Z30">
    <cfRule type="cellIs" dxfId="1085" priority="470" stopIfTrue="1" operator="lessThan">
      <formula>0</formula>
    </cfRule>
  </conditionalFormatting>
  <conditionalFormatting sqref="Z22">
    <cfRule type="cellIs" dxfId="1084" priority="469" stopIfTrue="1" operator="lessThan">
      <formula>0</formula>
    </cfRule>
  </conditionalFormatting>
  <conditionalFormatting sqref="Z14">
    <cfRule type="cellIs" dxfId="1083" priority="468" stopIfTrue="1" operator="lessThan">
      <formula>0</formula>
    </cfRule>
  </conditionalFormatting>
  <conditionalFormatting sqref="K77:L77 K29 K71:K74 K63:K66 K55:K58 K47:K50 K39:K42 K31:K34 K15:K18 K23:K26 K13 K7:L10 K37 K45 K53 K61 K69">
    <cfRule type="cellIs" dxfId="1082" priority="466" stopIfTrue="1" operator="lessThan">
      <formula>0</formula>
    </cfRule>
  </conditionalFormatting>
  <conditionalFormatting sqref="K21">
    <cfRule type="cellIs" dxfId="1081" priority="465" stopIfTrue="1" operator="lessThan">
      <formula>0</formula>
    </cfRule>
  </conditionalFormatting>
  <conditionalFormatting sqref="K62">
    <cfRule type="cellIs" dxfId="1080" priority="462" stopIfTrue="1" operator="lessThan">
      <formula>0</formula>
    </cfRule>
  </conditionalFormatting>
  <conditionalFormatting sqref="K78:L78">
    <cfRule type="cellIs" dxfId="1079" priority="464" stopIfTrue="1" operator="lessThan">
      <formula>0</formula>
    </cfRule>
  </conditionalFormatting>
  <conditionalFormatting sqref="K70">
    <cfRule type="cellIs" dxfId="1078" priority="463" stopIfTrue="1" operator="lessThan">
      <formula>0</formula>
    </cfRule>
  </conditionalFormatting>
  <conditionalFormatting sqref="K54">
    <cfRule type="cellIs" dxfId="1077" priority="461" stopIfTrue="1" operator="lessThan">
      <formula>0</formula>
    </cfRule>
  </conditionalFormatting>
  <conditionalFormatting sqref="K46">
    <cfRule type="cellIs" dxfId="1076" priority="460" stopIfTrue="1" operator="lessThan">
      <formula>0</formula>
    </cfRule>
  </conditionalFormatting>
  <conditionalFormatting sqref="K38">
    <cfRule type="cellIs" dxfId="1075" priority="459" stopIfTrue="1" operator="lessThan">
      <formula>0</formula>
    </cfRule>
  </conditionalFormatting>
  <conditionalFormatting sqref="K30">
    <cfRule type="cellIs" dxfId="1074" priority="458" stopIfTrue="1" operator="lessThan">
      <formula>0</formula>
    </cfRule>
  </conditionalFormatting>
  <conditionalFormatting sqref="K22">
    <cfRule type="cellIs" dxfId="1073" priority="457" stopIfTrue="1" operator="lessThan">
      <formula>0</formula>
    </cfRule>
  </conditionalFormatting>
  <conditionalFormatting sqref="K14">
    <cfRule type="cellIs" dxfId="1072" priority="456" stopIfTrue="1" operator="lessThan">
      <formula>0</formula>
    </cfRule>
  </conditionalFormatting>
  <conditionalFormatting sqref="L29 L71:L74 L63:L66 L55:L58 L47:L50 L39:L42 L31:L34 L15:L18 L23:L26 L13 L37 L45 L53 L61 L69">
    <cfRule type="cellIs" dxfId="1071" priority="452" stopIfTrue="1" operator="lessThan">
      <formula>0</formula>
    </cfRule>
  </conditionalFormatting>
  <conditionalFormatting sqref="L21">
    <cfRule type="cellIs" dxfId="1070" priority="451" stopIfTrue="1" operator="lessThan">
      <formula>0</formula>
    </cfRule>
  </conditionalFormatting>
  <conditionalFormatting sqref="L70">
    <cfRule type="cellIs" dxfId="1069" priority="450" stopIfTrue="1" operator="lessThan">
      <formula>0</formula>
    </cfRule>
  </conditionalFormatting>
  <conditionalFormatting sqref="L62">
    <cfRule type="cellIs" dxfId="1068" priority="449" stopIfTrue="1" operator="lessThan">
      <formula>0</formula>
    </cfRule>
  </conditionalFormatting>
  <conditionalFormatting sqref="L54">
    <cfRule type="cellIs" dxfId="1067" priority="448" stopIfTrue="1" operator="lessThan">
      <formula>0</formula>
    </cfRule>
  </conditionalFormatting>
  <conditionalFormatting sqref="L46">
    <cfRule type="cellIs" dxfId="1066" priority="447" stopIfTrue="1" operator="lessThan">
      <formula>0</formula>
    </cfRule>
  </conditionalFormatting>
  <conditionalFormatting sqref="L38">
    <cfRule type="cellIs" dxfId="1065" priority="446" stopIfTrue="1" operator="lessThan">
      <formula>0</formula>
    </cfRule>
  </conditionalFormatting>
  <conditionalFormatting sqref="L30">
    <cfRule type="cellIs" dxfId="1064" priority="445" stopIfTrue="1" operator="lessThan">
      <formula>0</formula>
    </cfRule>
  </conditionalFormatting>
  <conditionalFormatting sqref="L22">
    <cfRule type="cellIs" dxfId="1063" priority="444" stopIfTrue="1" operator="lessThan">
      <formula>0</formula>
    </cfRule>
  </conditionalFormatting>
  <conditionalFormatting sqref="L14">
    <cfRule type="cellIs" dxfId="1062" priority="443" stopIfTrue="1" operator="lessThan">
      <formula>0</formula>
    </cfRule>
  </conditionalFormatting>
  <conditionalFormatting sqref="AA77:AB77 AA29 AA71:AA74 AA63:AA66 AA55:AA58 AA47:AA50 AA39:AA42 AA31:AA34 AA15:AA18 AA23:AA26 AA13 AA7:AB10 AA37 AA45 AA53 AA61 AA69">
    <cfRule type="cellIs" dxfId="1061" priority="439" stopIfTrue="1" operator="lessThan">
      <formula>0</formula>
    </cfRule>
  </conditionalFormatting>
  <conditionalFormatting sqref="AA21">
    <cfRule type="cellIs" dxfId="1060" priority="438" stopIfTrue="1" operator="lessThan">
      <formula>0</formula>
    </cfRule>
  </conditionalFormatting>
  <conditionalFormatting sqref="AA62">
    <cfRule type="cellIs" dxfId="1059" priority="435" stopIfTrue="1" operator="lessThan">
      <formula>0</formula>
    </cfRule>
  </conditionalFormatting>
  <conditionalFormatting sqref="AA78:AB78">
    <cfRule type="cellIs" dxfId="1058" priority="437" stopIfTrue="1" operator="lessThan">
      <formula>0</formula>
    </cfRule>
  </conditionalFormatting>
  <conditionalFormatting sqref="AA70">
    <cfRule type="cellIs" dxfId="1057" priority="436" stopIfTrue="1" operator="lessThan">
      <formula>0</formula>
    </cfRule>
  </conditionalFormatting>
  <conditionalFormatting sqref="AA54">
    <cfRule type="cellIs" dxfId="1056" priority="434" stopIfTrue="1" operator="lessThan">
      <formula>0</formula>
    </cfRule>
  </conditionalFormatting>
  <conditionalFormatting sqref="AA46">
    <cfRule type="cellIs" dxfId="1055" priority="433" stopIfTrue="1" operator="lessThan">
      <formula>0</formula>
    </cfRule>
  </conditionalFormatting>
  <conditionalFormatting sqref="AA38">
    <cfRule type="cellIs" dxfId="1054" priority="432" stopIfTrue="1" operator="lessThan">
      <formula>0</formula>
    </cfRule>
  </conditionalFormatting>
  <conditionalFormatting sqref="AA30">
    <cfRule type="cellIs" dxfId="1053" priority="431" stopIfTrue="1" operator="lessThan">
      <formula>0</formula>
    </cfRule>
  </conditionalFormatting>
  <conditionalFormatting sqref="AA22">
    <cfRule type="cellIs" dxfId="1052" priority="430" stopIfTrue="1" operator="lessThan">
      <formula>0</formula>
    </cfRule>
  </conditionalFormatting>
  <conditionalFormatting sqref="AA14">
    <cfRule type="cellIs" dxfId="1051" priority="429" stopIfTrue="1" operator="lessThan">
      <formula>0</formula>
    </cfRule>
  </conditionalFormatting>
  <conditionalFormatting sqref="AA76">
    <cfRule type="cellIs" dxfId="1050" priority="428" stopIfTrue="1" operator="lessThan">
      <formula>0</formula>
    </cfRule>
  </conditionalFormatting>
  <conditionalFormatting sqref="AB29 AB71:AB74 AB63:AB66 AB55:AB58 AB47:AB50 AB39:AB42 AB31:AB34 AB15:AB18 AB23:AB26 AB13 AB37 AB45 AB53 AB61 AB69">
    <cfRule type="cellIs" dxfId="1049" priority="425" stopIfTrue="1" operator="lessThan">
      <formula>0</formula>
    </cfRule>
  </conditionalFormatting>
  <conditionalFormatting sqref="AB21">
    <cfRule type="cellIs" dxfId="1048" priority="424" stopIfTrue="1" operator="lessThan">
      <formula>0</formula>
    </cfRule>
  </conditionalFormatting>
  <conditionalFormatting sqref="AB70">
    <cfRule type="cellIs" dxfId="1047" priority="423" stopIfTrue="1" operator="lessThan">
      <formula>0</formula>
    </cfRule>
  </conditionalFormatting>
  <conditionalFormatting sqref="AB62">
    <cfRule type="cellIs" dxfId="1046" priority="422" stopIfTrue="1" operator="lessThan">
      <formula>0</formula>
    </cfRule>
  </conditionalFormatting>
  <conditionalFormatting sqref="AB54">
    <cfRule type="cellIs" dxfId="1045" priority="421" stopIfTrue="1" operator="lessThan">
      <formula>0</formula>
    </cfRule>
  </conditionalFormatting>
  <conditionalFormatting sqref="AB46">
    <cfRule type="cellIs" dxfId="1044" priority="420" stopIfTrue="1" operator="lessThan">
      <formula>0</formula>
    </cfRule>
  </conditionalFormatting>
  <conditionalFormatting sqref="AB38">
    <cfRule type="cellIs" dxfId="1043" priority="419" stopIfTrue="1" operator="lessThan">
      <formula>0</formula>
    </cfRule>
  </conditionalFormatting>
  <conditionalFormatting sqref="AB30">
    <cfRule type="cellIs" dxfId="1042" priority="418" stopIfTrue="1" operator="lessThan">
      <formula>0</formula>
    </cfRule>
  </conditionalFormatting>
  <conditionalFormatting sqref="AB22">
    <cfRule type="cellIs" dxfId="1041" priority="417" stopIfTrue="1" operator="lessThan">
      <formula>0</formula>
    </cfRule>
  </conditionalFormatting>
  <conditionalFormatting sqref="AB14">
    <cfRule type="cellIs" dxfId="1040" priority="416" stopIfTrue="1" operator="lessThan">
      <formula>0</formula>
    </cfRule>
  </conditionalFormatting>
  <conditionalFormatting sqref="AB76">
    <cfRule type="cellIs" dxfId="1039" priority="415" stopIfTrue="1" operator="lessThan">
      <formula>0</formula>
    </cfRule>
  </conditionalFormatting>
  <conditionalFormatting sqref="C5:O5">
    <cfRule type="cellIs" dxfId="1038" priority="412" operator="lessThan">
      <formula>0</formula>
    </cfRule>
  </conditionalFormatting>
  <conditionalFormatting sqref="S5:AE5">
    <cfRule type="cellIs" dxfId="1037" priority="411" operator="lessThan">
      <formula>0</formula>
    </cfRule>
  </conditionalFormatting>
  <conditionalFormatting sqref="N15:N18 N31:N34 N39:N42 N47:N50 N55:N58 N63:N66 N71:N74 N29 N23:N26 N6:N10 N77 N61 N69 N53 N13 N37 N45">
    <cfRule type="cellIs" dxfId="1036" priority="410" stopIfTrue="1" operator="lessThan">
      <formula>0</formula>
    </cfRule>
  </conditionalFormatting>
  <conditionalFormatting sqref="N62">
    <cfRule type="cellIs" dxfId="1035" priority="406" stopIfTrue="1" operator="lessThan">
      <formula>0</formula>
    </cfRule>
  </conditionalFormatting>
  <conditionalFormatting sqref="N21">
    <cfRule type="cellIs" dxfId="1034" priority="409" stopIfTrue="1" operator="lessThan">
      <formula>0</formula>
    </cfRule>
  </conditionalFormatting>
  <conditionalFormatting sqref="N78">
    <cfRule type="cellIs" dxfId="1033" priority="408" stopIfTrue="1" operator="lessThan">
      <formula>0</formula>
    </cfRule>
  </conditionalFormatting>
  <conditionalFormatting sqref="N70">
    <cfRule type="cellIs" dxfId="1032" priority="407" stopIfTrue="1" operator="lessThan">
      <formula>0</formula>
    </cfRule>
  </conditionalFormatting>
  <conditionalFormatting sqref="N54">
    <cfRule type="cellIs" dxfId="1031" priority="405" stopIfTrue="1" operator="lessThan">
      <formula>0</formula>
    </cfRule>
  </conditionalFormatting>
  <conditionalFormatting sqref="N46">
    <cfRule type="cellIs" dxfId="1030" priority="404" stopIfTrue="1" operator="lessThan">
      <formula>0</formula>
    </cfRule>
  </conditionalFormatting>
  <conditionalFormatting sqref="N38">
    <cfRule type="cellIs" dxfId="1029" priority="403" stopIfTrue="1" operator="lessThan">
      <formula>0</formula>
    </cfRule>
  </conditionalFormatting>
  <conditionalFormatting sqref="N30">
    <cfRule type="cellIs" dxfId="1028" priority="402" stopIfTrue="1" operator="lessThan">
      <formula>0</formula>
    </cfRule>
  </conditionalFormatting>
  <conditionalFormatting sqref="N22">
    <cfRule type="cellIs" dxfId="1027" priority="401" stopIfTrue="1" operator="lessThan">
      <formula>0</formula>
    </cfRule>
  </conditionalFormatting>
  <conditionalFormatting sqref="N14">
    <cfRule type="cellIs" dxfId="1026" priority="400" stopIfTrue="1" operator="lessThan">
      <formula>0</formula>
    </cfRule>
  </conditionalFormatting>
  <conditionalFormatting sqref="M42">
    <cfRule type="cellIs" dxfId="1025" priority="396" stopIfTrue="1" operator="lessThan">
      <formula>0</formula>
    </cfRule>
  </conditionalFormatting>
  <conditionalFormatting sqref="M34 M37">
    <cfRule type="cellIs" dxfId="1024" priority="395" stopIfTrue="1" operator="lessThan">
      <formula>0</formula>
    </cfRule>
  </conditionalFormatting>
  <conditionalFormatting sqref="M29">
    <cfRule type="cellIs" dxfId="1023" priority="394" stopIfTrue="1" operator="lessThan">
      <formula>0</formula>
    </cfRule>
  </conditionalFormatting>
  <conditionalFormatting sqref="AD6">
    <cfRule type="cellIs" dxfId="1022" priority="391" stopIfTrue="1" operator="lessThan">
      <formula>0</formula>
    </cfRule>
  </conditionalFormatting>
  <conditionalFormatting sqref="AD77 AD7:AD10">
    <cfRule type="cellIs" dxfId="1021" priority="390" stopIfTrue="1" operator="lessThan">
      <formula>0</formula>
    </cfRule>
  </conditionalFormatting>
  <conditionalFormatting sqref="AD78">
    <cfRule type="cellIs" dxfId="1020" priority="389" stopIfTrue="1" operator="lessThan">
      <formula>0</formula>
    </cfRule>
  </conditionalFormatting>
  <conditionalFormatting sqref="AD29 AD71:AD74 AD63:AD66 AD55:AD58 AD47:AD50 AD39:AD42 AD31:AD34 AD15:AD18 AD23:AD26 AD13 AD37 AD45 AD53 AD61 AD69">
    <cfRule type="cellIs" dxfId="1019" priority="388" stopIfTrue="1" operator="lessThan">
      <formula>0</formula>
    </cfRule>
  </conditionalFormatting>
  <conditionalFormatting sqref="AD21">
    <cfRule type="cellIs" dxfId="1018" priority="387" stopIfTrue="1" operator="lessThan">
      <formula>0</formula>
    </cfRule>
  </conditionalFormatting>
  <conditionalFormatting sqref="AD70">
    <cfRule type="cellIs" dxfId="1017" priority="386" stopIfTrue="1" operator="lessThan">
      <formula>0</formula>
    </cfRule>
  </conditionalFormatting>
  <conditionalFormatting sqref="AD62">
    <cfRule type="cellIs" dxfId="1016" priority="385" stopIfTrue="1" operator="lessThan">
      <formula>0</formula>
    </cfRule>
  </conditionalFormatting>
  <conditionalFormatting sqref="AD54">
    <cfRule type="cellIs" dxfId="1015" priority="384" stopIfTrue="1" operator="lessThan">
      <formula>0</formula>
    </cfRule>
  </conditionalFormatting>
  <conditionalFormatting sqref="AD46">
    <cfRule type="cellIs" dxfId="1014" priority="383" stopIfTrue="1" operator="lessThan">
      <formula>0</formula>
    </cfRule>
  </conditionalFormatting>
  <conditionalFormatting sqref="AD38">
    <cfRule type="cellIs" dxfId="1013" priority="382" stopIfTrue="1" operator="lessThan">
      <formula>0</formula>
    </cfRule>
  </conditionalFormatting>
  <conditionalFormatting sqref="AD30">
    <cfRule type="cellIs" dxfId="1012" priority="381" stopIfTrue="1" operator="lessThan">
      <formula>0</formula>
    </cfRule>
  </conditionalFormatting>
  <conditionalFormatting sqref="AD22">
    <cfRule type="cellIs" dxfId="1011" priority="380" stopIfTrue="1" operator="lessThan">
      <formula>0</formula>
    </cfRule>
  </conditionalFormatting>
  <conditionalFormatting sqref="AD14">
    <cfRule type="cellIs" dxfId="1010" priority="379" stopIfTrue="1" operator="lessThan">
      <formula>0</formula>
    </cfRule>
  </conditionalFormatting>
  <conditionalFormatting sqref="AD76">
    <cfRule type="cellIs" dxfId="1009" priority="378" stopIfTrue="1" operator="lessThan">
      <formula>0</formula>
    </cfRule>
  </conditionalFormatting>
  <conditionalFormatting sqref="A11:I11 O11:Q11 AE11:XFD11">
    <cfRule type="cellIs" dxfId="1008" priority="367" stopIfTrue="1" operator="lessThan">
      <formula>0</formula>
    </cfRule>
  </conditionalFormatting>
  <conditionalFormatting sqref="V11">
    <cfRule type="cellIs" dxfId="1007" priority="362" stopIfTrue="1" operator="lessThan">
      <formula>0</formula>
    </cfRule>
  </conditionalFormatting>
  <conditionalFormatting sqref="X11">
    <cfRule type="cellIs" dxfId="1006" priority="360" stopIfTrue="1" operator="lessThan">
      <formula>0</formula>
    </cfRule>
  </conditionalFormatting>
  <conditionalFormatting sqref="W11">
    <cfRule type="cellIs" dxfId="1005" priority="361" stopIfTrue="1" operator="lessThan">
      <formula>0</formula>
    </cfRule>
  </conditionalFormatting>
  <conditionalFormatting sqref="Y11">
    <cfRule type="cellIs" dxfId="1004" priority="359" stopIfTrue="1" operator="lessThan">
      <formula>0</formula>
    </cfRule>
  </conditionalFormatting>
  <conditionalFormatting sqref="AC11">
    <cfRule type="cellIs" dxfId="1003" priority="358" stopIfTrue="1" operator="lessThan">
      <formula>0</formula>
    </cfRule>
  </conditionalFormatting>
  <conditionalFormatting sqref="J11">
    <cfRule type="cellIs" dxfId="1002" priority="357" stopIfTrue="1" operator="lessThan">
      <formula>0</formula>
    </cfRule>
  </conditionalFormatting>
  <conditionalFormatting sqref="Z11">
    <cfRule type="cellIs" dxfId="1001" priority="356" stopIfTrue="1" operator="lessThan">
      <formula>0</formula>
    </cfRule>
  </conditionalFormatting>
  <conditionalFormatting sqref="K11">
    <cfRule type="cellIs" dxfId="1000" priority="355" stopIfTrue="1" operator="lessThan">
      <formula>0</formula>
    </cfRule>
  </conditionalFormatting>
  <conditionalFormatting sqref="L11">
    <cfRule type="cellIs" dxfId="999" priority="354" stopIfTrue="1" operator="lessThan">
      <formula>0</formula>
    </cfRule>
  </conditionalFormatting>
  <conditionalFormatting sqref="AA11">
    <cfRule type="cellIs" dxfId="998" priority="353" stopIfTrue="1" operator="lessThan">
      <formula>0</formula>
    </cfRule>
  </conditionalFormatting>
  <conditionalFormatting sqref="AB11">
    <cfRule type="cellIs" dxfId="997" priority="352" stopIfTrue="1" operator="lessThan">
      <formula>0</formula>
    </cfRule>
  </conditionalFormatting>
  <conditionalFormatting sqref="N11">
    <cfRule type="cellIs" dxfId="996" priority="351" stopIfTrue="1" operator="lessThan">
      <formula>0</formula>
    </cfRule>
  </conditionalFormatting>
  <conditionalFormatting sqref="M11">
    <cfRule type="cellIs" dxfId="995" priority="350" stopIfTrue="1" operator="lessThan">
      <formula>0</formula>
    </cfRule>
  </conditionalFormatting>
  <conditionalFormatting sqref="AD11">
    <cfRule type="cellIs" dxfId="994" priority="349" stopIfTrue="1" operator="lessThan">
      <formula>0</formula>
    </cfRule>
  </conditionalFormatting>
  <conditionalFormatting sqref="A19 O19:Q19 AE19:XFD19 C19">
    <cfRule type="cellIs" dxfId="993" priority="348" stopIfTrue="1" operator="lessThan">
      <formula>0</formula>
    </cfRule>
  </conditionalFormatting>
  <conditionalFormatting sqref="D19:G19">
    <cfRule type="cellIs" dxfId="992" priority="347" stopIfTrue="1" operator="lessThan">
      <formula>0</formula>
    </cfRule>
  </conditionalFormatting>
  <conditionalFormatting sqref="H19">
    <cfRule type="cellIs" dxfId="991" priority="346" stopIfTrue="1" operator="lessThan">
      <formula>0</formula>
    </cfRule>
  </conditionalFormatting>
  <conditionalFormatting sqref="I19">
    <cfRule type="cellIs" dxfId="990" priority="345" stopIfTrue="1" operator="lessThan">
      <formula>0</formula>
    </cfRule>
  </conditionalFormatting>
  <conditionalFormatting sqref="S19">
    <cfRule type="cellIs" dxfId="989" priority="344" stopIfTrue="1" operator="lessThan">
      <formula>0</formula>
    </cfRule>
  </conditionalFormatting>
  <conditionalFormatting sqref="U19">
    <cfRule type="cellIs" dxfId="988" priority="342" stopIfTrue="1" operator="lessThan">
      <formula>0</formula>
    </cfRule>
  </conditionalFormatting>
  <conditionalFormatting sqref="T19">
    <cfRule type="cellIs" dxfId="987" priority="343" stopIfTrue="1" operator="lessThan">
      <formula>0</formula>
    </cfRule>
  </conditionalFormatting>
  <conditionalFormatting sqref="V19">
    <cfRule type="cellIs" dxfId="986" priority="341" stopIfTrue="1" operator="lessThan">
      <formula>0</formula>
    </cfRule>
  </conditionalFormatting>
  <conditionalFormatting sqref="W19">
    <cfRule type="cellIs" dxfId="985" priority="340" stopIfTrue="1" operator="lessThan">
      <formula>0</formula>
    </cfRule>
  </conditionalFormatting>
  <conditionalFormatting sqref="X19">
    <cfRule type="cellIs" dxfId="984" priority="339" stopIfTrue="1" operator="lessThan">
      <formula>0</formula>
    </cfRule>
  </conditionalFormatting>
  <conditionalFormatting sqref="Y19">
    <cfRule type="cellIs" dxfId="983" priority="338" stopIfTrue="1" operator="lessThan">
      <formula>0</formula>
    </cfRule>
  </conditionalFormatting>
  <conditionalFormatting sqref="AC19">
    <cfRule type="cellIs" dxfId="982" priority="337" stopIfTrue="1" operator="lessThan">
      <formula>0</formula>
    </cfRule>
  </conditionalFormatting>
  <conditionalFormatting sqref="J19">
    <cfRule type="cellIs" dxfId="981" priority="335" stopIfTrue="1" operator="lessThan">
      <formula>0</formula>
    </cfRule>
  </conditionalFormatting>
  <conditionalFormatting sqref="Z19">
    <cfRule type="cellIs" dxfId="980" priority="334" stopIfTrue="1" operator="lessThan">
      <formula>0</formula>
    </cfRule>
  </conditionalFormatting>
  <conditionalFormatting sqref="K19">
    <cfRule type="cellIs" dxfId="979" priority="333" stopIfTrue="1" operator="lessThan">
      <formula>0</formula>
    </cfRule>
  </conditionalFormatting>
  <conditionalFormatting sqref="L19">
    <cfRule type="cellIs" dxfId="978" priority="332" stopIfTrue="1" operator="lessThan">
      <formula>0</formula>
    </cfRule>
  </conditionalFormatting>
  <conditionalFormatting sqref="AA19">
    <cfRule type="cellIs" dxfId="977" priority="331" stopIfTrue="1" operator="lessThan">
      <formula>0</formula>
    </cfRule>
  </conditionalFormatting>
  <conditionalFormatting sqref="AB19">
    <cfRule type="cellIs" dxfId="976" priority="330" stopIfTrue="1" operator="lessThan">
      <formula>0</formula>
    </cfRule>
  </conditionalFormatting>
  <conditionalFormatting sqref="N19">
    <cfRule type="cellIs" dxfId="975" priority="329" stopIfTrue="1" operator="lessThan">
      <formula>0</formula>
    </cfRule>
  </conditionalFormatting>
  <conditionalFormatting sqref="M19">
    <cfRule type="cellIs" dxfId="974" priority="328" stopIfTrue="1" operator="lessThan">
      <formula>0</formula>
    </cfRule>
  </conditionalFormatting>
  <conditionalFormatting sqref="AD19">
    <cfRule type="cellIs" dxfId="973" priority="327" stopIfTrue="1" operator="lessThan">
      <formula>0</formula>
    </cfRule>
  </conditionalFormatting>
  <conditionalFormatting sqref="A27 O27:Q27 AE27:XFD27">
    <cfRule type="cellIs" dxfId="972" priority="326" stopIfTrue="1" operator="lessThan">
      <formula>0</formula>
    </cfRule>
  </conditionalFormatting>
  <conditionalFormatting sqref="F27:I27">
    <cfRule type="cellIs" dxfId="971" priority="325" stopIfTrue="1" operator="lessThan">
      <formula>0</formula>
    </cfRule>
  </conditionalFormatting>
  <conditionalFormatting sqref="S27">
    <cfRule type="cellIs" dxfId="970" priority="324" stopIfTrue="1" operator="lessThan">
      <formula>0</formula>
    </cfRule>
  </conditionalFormatting>
  <conditionalFormatting sqref="T27">
    <cfRule type="cellIs" dxfId="969" priority="323" stopIfTrue="1" operator="lessThan">
      <formula>0</formula>
    </cfRule>
  </conditionalFormatting>
  <conditionalFormatting sqref="U27">
    <cfRule type="cellIs" dxfId="968" priority="322" stopIfTrue="1" operator="lessThan">
      <formula>0</formula>
    </cfRule>
  </conditionalFormatting>
  <conditionalFormatting sqref="V27">
    <cfRule type="cellIs" dxfId="967" priority="321" stopIfTrue="1" operator="lessThan">
      <formula>0</formula>
    </cfRule>
  </conditionalFormatting>
  <conditionalFormatting sqref="W27">
    <cfRule type="cellIs" dxfId="966" priority="320" stopIfTrue="1" operator="lessThan">
      <formula>0</formula>
    </cfRule>
  </conditionalFormatting>
  <conditionalFormatting sqref="X27">
    <cfRule type="cellIs" dxfId="965" priority="319" stopIfTrue="1" operator="lessThan">
      <formula>0</formula>
    </cfRule>
  </conditionalFormatting>
  <conditionalFormatting sqref="Y27">
    <cfRule type="cellIs" dxfId="964" priority="318" stopIfTrue="1" operator="lessThan">
      <formula>0</formula>
    </cfRule>
  </conditionalFormatting>
  <conditionalFormatting sqref="AC27">
    <cfRule type="cellIs" dxfId="963" priority="317" stopIfTrue="1" operator="lessThan">
      <formula>0</formula>
    </cfRule>
  </conditionalFormatting>
  <conditionalFormatting sqref="J27">
    <cfRule type="cellIs" dxfId="962" priority="315" stopIfTrue="1" operator="lessThan">
      <formula>0</formula>
    </cfRule>
  </conditionalFormatting>
  <conditionalFormatting sqref="Z27">
    <cfRule type="cellIs" dxfId="961" priority="314" stopIfTrue="1" operator="lessThan">
      <formula>0</formula>
    </cfRule>
  </conditionalFormatting>
  <conditionalFormatting sqref="K27">
    <cfRule type="cellIs" dxfId="960" priority="313" stopIfTrue="1" operator="lessThan">
      <formula>0</formula>
    </cfRule>
  </conditionalFormatting>
  <conditionalFormatting sqref="L27">
    <cfRule type="cellIs" dxfId="959" priority="312" stopIfTrue="1" operator="lessThan">
      <formula>0</formula>
    </cfRule>
  </conditionalFormatting>
  <conditionalFormatting sqref="AA27">
    <cfRule type="cellIs" dxfId="958" priority="311" stopIfTrue="1" operator="lessThan">
      <formula>0</formula>
    </cfRule>
  </conditionalFormatting>
  <conditionalFormatting sqref="AB27">
    <cfRule type="cellIs" dxfId="957" priority="310" stopIfTrue="1" operator="lessThan">
      <formula>0</formula>
    </cfRule>
  </conditionalFormatting>
  <conditionalFormatting sqref="N27">
    <cfRule type="cellIs" dxfId="956" priority="309" stopIfTrue="1" operator="lessThan">
      <formula>0</formula>
    </cfRule>
  </conditionalFormatting>
  <conditionalFormatting sqref="M27">
    <cfRule type="cellIs" dxfId="955" priority="308" stopIfTrue="1" operator="lessThan">
      <formula>0</formula>
    </cfRule>
  </conditionalFormatting>
  <conditionalFormatting sqref="AD27">
    <cfRule type="cellIs" dxfId="954" priority="307" stopIfTrue="1" operator="lessThan">
      <formula>0</formula>
    </cfRule>
  </conditionalFormatting>
  <conditionalFormatting sqref="O35:Q35 AE35:XFD35 A35 C35:I35">
    <cfRule type="cellIs" dxfId="953" priority="306" stopIfTrue="1" operator="lessThan">
      <formula>0</formula>
    </cfRule>
  </conditionalFormatting>
  <conditionalFormatting sqref="S35">
    <cfRule type="cellIs" dxfId="952" priority="305" stopIfTrue="1" operator="lessThan">
      <formula>0</formula>
    </cfRule>
  </conditionalFormatting>
  <conditionalFormatting sqref="T35">
    <cfRule type="cellIs" dxfId="951" priority="304" stopIfTrue="1" operator="lessThan">
      <formula>0</formula>
    </cfRule>
  </conditionalFormatting>
  <conditionalFormatting sqref="U35">
    <cfRule type="cellIs" dxfId="950" priority="303" stopIfTrue="1" operator="lessThan">
      <formula>0</formula>
    </cfRule>
  </conditionalFormatting>
  <conditionalFormatting sqref="V35">
    <cfRule type="cellIs" dxfId="949" priority="302" stopIfTrue="1" operator="lessThan">
      <formula>0</formula>
    </cfRule>
  </conditionalFormatting>
  <conditionalFormatting sqref="W35">
    <cfRule type="cellIs" dxfId="948" priority="301" stopIfTrue="1" operator="lessThan">
      <formula>0</formula>
    </cfRule>
  </conditionalFormatting>
  <conditionalFormatting sqref="X35">
    <cfRule type="cellIs" dxfId="947" priority="300" stopIfTrue="1" operator="lessThan">
      <formula>0</formula>
    </cfRule>
  </conditionalFormatting>
  <conditionalFormatting sqref="Y35">
    <cfRule type="cellIs" dxfId="946" priority="299" stopIfTrue="1" operator="lessThan">
      <formula>0</formula>
    </cfRule>
  </conditionalFormatting>
  <conditionalFormatting sqref="AC35">
    <cfRule type="cellIs" dxfId="945" priority="298" stopIfTrue="1" operator="lessThan">
      <formula>0</formula>
    </cfRule>
  </conditionalFormatting>
  <conditionalFormatting sqref="J35">
    <cfRule type="cellIs" dxfId="944" priority="296" stopIfTrue="1" operator="lessThan">
      <formula>0</formula>
    </cfRule>
  </conditionalFormatting>
  <conditionalFormatting sqref="Z35">
    <cfRule type="cellIs" dxfId="943" priority="295" stopIfTrue="1" operator="lessThan">
      <formula>0</formula>
    </cfRule>
  </conditionalFormatting>
  <conditionalFormatting sqref="K35">
    <cfRule type="cellIs" dxfId="942" priority="294" stopIfTrue="1" operator="lessThan">
      <formula>0</formula>
    </cfRule>
  </conditionalFormatting>
  <conditionalFormatting sqref="L35">
    <cfRule type="cellIs" dxfId="941" priority="293" stopIfTrue="1" operator="lessThan">
      <formula>0</formula>
    </cfRule>
  </conditionalFormatting>
  <conditionalFormatting sqref="AA35">
    <cfRule type="cellIs" dxfId="940" priority="292" stopIfTrue="1" operator="lessThan">
      <formula>0</formula>
    </cfRule>
  </conditionalFormatting>
  <conditionalFormatting sqref="AB35">
    <cfRule type="cellIs" dxfId="939" priority="291" stopIfTrue="1" operator="lessThan">
      <formula>0</formula>
    </cfRule>
  </conditionalFormatting>
  <conditionalFormatting sqref="N35">
    <cfRule type="cellIs" dxfId="938" priority="290" stopIfTrue="1" operator="lessThan">
      <formula>0</formula>
    </cfRule>
  </conditionalFormatting>
  <conditionalFormatting sqref="M35">
    <cfRule type="cellIs" dxfId="937" priority="289" stopIfTrue="1" operator="lessThan">
      <formula>0</formula>
    </cfRule>
  </conditionalFormatting>
  <conditionalFormatting sqref="AD35">
    <cfRule type="cellIs" dxfId="936" priority="288" stopIfTrue="1" operator="lessThan">
      <formula>0</formula>
    </cfRule>
  </conditionalFormatting>
  <conditionalFormatting sqref="O43:Q43 AE43:XFD43 A43 C43:I43">
    <cfRule type="cellIs" dxfId="935" priority="287" stopIfTrue="1" operator="lessThan">
      <formula>0</formula>
    </cfRule>
  </conditionalFormatting>
  <conditionalFormatting sqref="V43">
    <cfRule type="cellIs" dxfId="934" priority="283" stopIfTrue="1" operator="lessThan">
      <formula>0</formula>
    </cfRule>
  </conditionalFormatting>
  <conditionalFormatting sqref="W43">
    <cfRule type="cellIs" dxfId="933" priority="282" stopIfTrue="1" operator="lessThan">
      <formula>0</formula>
    </cfRule>
  </conditionalFormatting>
  <conditionalFormatting sqref="X43">
    <cfRule type="cellIs" dxfId="932" priority="281" stopIfTrue="1" operator="lessThan">
      <formula>0</formula>
    </cfRule>
  </conditionalFormatting>
  <conditionalFormatting sqref="Y43">
    <cfRule type="cellIs" dxfId="931" priority="280" stopIfTrue="1" operator="lessThan">
      <formula>0</formula>
    </cfRule>
  </conditionalFormatting>
  <conditionalFormatting sqref="AC43">
    <cfRule type="cellIs" dxfId="930" priority="279" stopIfTrue="1" operator="lessThan">
      <formula>0</formula>
    </cfRule>
  </conditionalFormatting>
  <conditionalFormatting sqref="J43">
    <cfRule type="cellIs" dxfId="929" priority="277" stopIfTrue="1" operator="lessThan">
      <formula>0</formula>
    </cfRule>
  </conditionalFormatting>
  <conditionalFormatting sqref="Z43">
    <cfRule type="cellIs" dxfId="928" priority="276" stopIfTrue="1" operator="lessThan">
      <formula>0</formula>
    </cfRule>
  </conditionalFormatting>
  <conditionalFormatting sqref="K43">
    <cfRule type="cellIs" dxfId="927" priority="275" stopIfTrue="1" operator="lessThan">
      <formula>0</formula>
    </cfRule>
  </conditionalFormatting>
  <conditionalFormatting sqref="L43">
    <cfRule type="cellIs" dxfId="926" priority="274" stopIfTrue="1" operator="lessThan">
      <formula>0</formula>
    </cfRule>
  </conditionalFormatting>
  <conditionalFormatting sqref="AA43">
    <cfRule type="cellIs" dxfId="925" priority="273" stopIfTrue="1" operator="lessThan">
      <formula>0</formula>
    </cfRule>
  </conditionalFormatting>
  <conditionalFormatting sqref="AB43">
    <cfRule type="cellIs" dxfId="924" priority="272" stopIfTrue="1" operator="lessThan">
      <formula>0</formula>
    </cfRule>
  </conditionalFormatting>
  <conditionalFormatting sqref="N43">
    <cfRule type="cellIs" dxfId="923" priority="271" stopIfTrue="1" operator="lessThan">
      <formula>0</formula>
    </cfRule>
  </conditionalFormatting>
  <conditionalFormatting sqref="M43">
    <cfRule type="cellIs" dxfId="922" priority="270" stopIfTrue="1" operator="lessThan">
      <formula>0</formula>
    </cfRule>
  </conditionalFormatting>
  <conditionalFormatting sqref="AD43">
    <cfRule type="cellIs" dxfId="921" priority="269" stopIfTrue="1" operator="lessThan">
      <formula>0</formula>
    </cfRule>
  </conditionalFormatting>
  <conditionalFormatting sqref="AE51:XFD51 O51:Q51 A51 C51:I51">
    <cfRule type="cellIs" dxfId="920" priority="268" stopIfTrue="1" operator="lessThan">
      <formula>0</formula>
    </cfRule>
  </conditionalFormatting>
  <conditionalFormatting sqref="S51">
    <cfRule type="cellIs" dxfId="919" priority="267" stopIfTrue="1" operator="lessThan">
      <formula>0</formula>
    </cfRule>
  </conditionalFormatting>
  <conditionalFormatting sqref="T51">
    <cfRule type="cellIs" dxfId="918" priority="266" stopIfTrue="1" operator="lessThan">
      <formula>0</formula>
    </cfRule>
  </conditionalFormatting>
  <conditionalFormatting sqref="U51">
    <cfRule type="cellIs" dxfId="917" priority="265" stopIfTrue="1" operator="lessThan">
      <formula>0</formula>
    </cfRule>
  </conditionalFormatting>
  <conditionalFormatting sqref="V51">
    <cfRule type="cellIs" dxfId="916" priority="264" stopIfTrue="1" operator="lessThan">
      <formula>0</formula>
    </cfRule>
  </conditionalFormatting>
  <conditionalFormatting sqref="W51">
    <cfRule type="cellIs" dxfId="915" priority="263" stopIfTrue="1" operator="lessThan">
      <formula>0</formula>
    </cfRule>
  </conditionalFormatting>
  <conditionalFormatting sqref="X51">
    <cfRule type="cellIs" dxfId="914" priority="262" stopIfTrue="1" operator="lessThan">
      <formula>0</formula>
    </cfRule>
  </conditionalFormatting>
  <conditionalFormatting sqref="Y51">
    <cfRule type="cellIs" dxfId="913" priority="261" stopIfTrue="1" operator="lessThan">
      <formula>0</formula>
    </cfRule>
  </conditionalFormatting>
  <conditionalFormatting sqref="AC51">
    <cfRule type="cellIs" dxfId="912" priority="260" stopIfTrue="1" operator="lessThan">
      <formula>0</formula>
    </cfRule>
  </conditionalFormatting>
  <conditionalFormatting sqref="J51">
    <cfRule type="cellIs" dxfId="911" priority="258" stopIfTrue="1" operator="lessThan">
      <formula>0</formula>
    </cfRule>
  </conditionalFormatting>
  <conditionalFormatting sqref="Z51">
    <cfRule type="cellIs" dxfId="910" priority="257" stopIfTrue="1" operator="lessThan">
      <formula>0</formula>
    </cfRule>
  </conditionalFormatting>
  <conditionalFormatting sqref="K51">
    <cfRule type="cellIs" dxfId="909" priority="256" stopIfTrue="1" operator="lessThan">
      <formula>0</formula>
    </cfRule>
  </conditionalFormatting>
  <conditionalFormatting sqref="L51">
    <cfRule type="cellIs" dxfId="908" priority="255" stopIfTrue="1" operator="lessThan">
      <formula>0</formula>
    </cfRule>
  </conditionalFormatting>
  <conditionalFormatting sqref="AA51">
    <cfRule type="cellIs" dxfId="907" priority="254" stopIfTrue="1" operator="lessThan">
      <formula>0</formula>
    </cfRule>
  </conditionalFormatting>
  <conditionalFormatting sqref="AB51">
    <cfRule type="cellIs" dxfId="906" priority="253" stopIfTrue="1" operator="lessThan">
      <formula>0</formula>
    </cfRule>
  </conditionalFormatting>
  <conditionalFormatting sqref="AD51">
    <cfRule type="cellIs" dxfId="905" priority="252" stopIfTrue="1" operator="lessThan">
      <formula>0</formula>
    </cfRule>
  </conditionalFormatting>
  <conditionalFormatting sqref="N51">
    <cfRule type="cellIs" dxfId="904" priority="251" stopIfTrue="1" operator="lessThan">
      <formula>0</formula>
    </cfRule>
  </conditionalFormatting>
  <conditionalFormatting sqref="M51">
    <cfRule type="cellIs" dxfId="903" priority="250" stopIfTrue="1" operator="lessThan">
      <formula>0</formula>
    </cfRule>
  </conditionalFormatting>
  <conditionalFormatting sqref="AE59:XFD59 AC59 O59:Q59 A59 C59:I59 S59:Y59">
    <cfRule type="cellIs" dxfId="902" priority="249" stopIfTrue="1" operator="lessThan">
      <formula>0</formula>
    </cfRule>
  </conditionalFormatting>
  <conditionalFormatting sqref="J59">
    <cfRule type="cellIs" dxfId="901" priority="248" stopIfTrue="1" operator="lessThan">
      <formula>0</formula>
    </cfRule>
  </conditionalFormatting>
  <conditionalFormatting sqref="Z59">
    <cfRule type="cellIs" dxfId="900" priority="247" stopIfTrue="1" operator="lessThan">
      <formula>0</formula>
    </cfRule>
  </conditionalFormatting>
  <conditionalFormatting sqref="K59">
    <cfRule type="cellIs" dxfId="899" priority="246" stopIfTrue="1" operator="lessThan">
      <formula>0</formula>
    </cfRule>
  </conditionalFormatting>
  <conditionalFormatting sqref="L59">
    <cfRule type="cellIs" dxfId="898" priority="245" stopIfTrue="1" operator="lessThan">
      <formula>0</formula>
    </cfRule>
  </conditionalFormatting>
  <conditionalFormatting sqref="AA59">
    <cfRule type="cellIs" dxfId="897" priority="244" stopIfTrue="1" operator="lessThan">
      <formula>0</formula>
    </cfRule>
  </conditionalFormatting>
  <conditionalFormatting sqref="AB59">
    <cfRule type="cellIs" dxfId="896" priority="243" stopIfTrue="1" operator="lessThan">
      <formula>0</formula>
    </cfRule>
  </conditionalFormatting>
  <conditionalFormatting sqref="AD59">
    <cfRule type="cellIs" dxfId="895" priority="242" stopIfTrue="1" operator="lessThan">
      <formula>0</formula>
    </cfRule>
  </conditionalFormatting>
  <conditionalFormatting sqref="N59">
    <cfRule type="cellIs" dxfId="894" priority="241" stopIfTrue="1" operator="lessThan">
      <formula>0</formula>
    </cfRule>
  </conditionalFormatting>
  <conditionalFormatting sqref="M59">
    <cfRule type="cellIs" dxfId="893" priority="240" stopIfTrue="1" operator="lessThan">
      <formula>0</formula>
    </cfRule>
  </conditionalFormatting>
  <conditionalFormatting sqref="AE67:XFD67 O67:Q67 A67 C67:I67 S67">
    <cfRule type="cellIs" dxfId="892" priority="239" stopIfTrue="1" operator="lessThan">
      <formula>0</formula>
    </cfRule>
  </conditionalFormatting>
  <conditionalFormatting sqref="V67">
    <cfRule type="cellIs" dxfId="891" priority="236" stopIfTrue="1" operator="lessThan">
      <formula>0</formula>
    </cfRule>
  </conditionalFormatting>
  <conditionalFormatting sqref="T67">
    <cfRule type="cellIs" dxfId="890" priority="238" stopIfTrue="1" operator="lessThan">
      <formula>0</formula>
    </cfRule>
  </conditionalFormatting>
  <conditionalFormatting sqref="U67">
    <cfRule type="cellIs" dxfId="889" priority="237" stopIfTrue="1" operator="lessThan">
      <formula>0</formula>
    </cfRule>
  </conditionalFormatting>
  <conditionalFormatting sqref="W67">
    <cfRule type="cellIs" dxfId="888" priority="235" stopIfTrue="1" operator="lessThan">
      <formula>0</formula>
    </cfRule>
  </conditionalFormatting>
  <conditionalFormatting sqref="X67">
    <cfRule type="cellIs" dxfId="887" priority="234" stopIfTrue="1" operator="lessThan">
      <formula>0</formula>
    </cfRule>
  </conditionalFormatting>
  <conditionalFormatting sqref="Y67">
    <cfRule type="cellIs" dxfId="886" priority="233" stopIfTrue="1" operator="lessThan">
      <formula>0</formula>
    </cfRule>
  </conditionalFormatting>
  <conditionalFormatting sqref="AC67">
    <cfRule type="cellIs" dxfId="885" priority="232" stopIfTrue="1" operator="lessThan">
      <formula>0</formula>
    </cfRule>
  </conditionalFormatting>
  <conditionalFormatting sqref="J67">
    <cfRule type="cellIs" dxfId="884" priority="231" stopIfTrue="1" operator="lessThan">
      <formula>0</formula>
    </cfRule>
  </conditionalFormatting>
  <conditionalFormatting sqref="Z67">
    <cfRule type="cellIs" dxfId="883" priority="230" stopIfTrue="1" operator="lessThan">
      <formula>0</formula>
    </cfRule>
  </conditionalFormatting>
  <conditionalFormatting sqref="K67">
    <cfRule type="cellIs" dxfId="882" priority="229" stopIfTrue="1" operator="lessThan">
      <formula>0</formula>
    </cfRule>
  </conditionalFormatting>
  <conditionalFormatting sqref="L67">
    <cfRule type="cellIs" dxfId="881" priority="228" stopIfTrue="1" operator="lessThan">
      <formula>0</formula>
    </cfRule>
  </conditionalFormatting>
  <conditionalFormatting sqref="AA67">
    <cfRule type="cellIs" dxfId="880" priority="227" stopIfTrue="1" operator="lessThan">
      <formula>0</formula>
    </cfRule>
  </conditionalFormatting>
  <conditionalFormatting sqref="AB67">
    <cfRule type="cellIs" dxfId="879" priority="226" stopIfTrue="1" operator="lessThan">
      <formula>0</formula>
    </cfRule>
  </conditionalFormatting>
  <conditionalFormatting sqref="AD67">
    <cfRule type="cellIs" dxfId="878" priority="225" stopIfTrue="1" operator="lessThan">
      <formula>0</formula>
    </cfRule>
  </conditionalFormatting>
  <conditionalFormatting sqref="N67">
    <cfRule type="cellIs" dxfId="877" priority="224" stopIfTrue="1" operator="lessThan">
      <formula>0</formula>
    </cfRule>
  </conditionalFormatting>
  <conditionalFormatting sqref="M67">
    <cfRule type="cellIs" dxfId="876" priority="223" stopIfTrue="1" operator="lessThan">
      <formula>0</formula>
    </cfRule>
  </conditionalFormatting>
  <conditionalFormatting sqref="A75 O75:Q75 AE75:XFD75">
    <cfRule type="cellIs" dxfId="875" priority="222" stopIfTrue="1" operator="lessThan">
      <formula>0</formula>
    </cfRule>
  </conditionalFormatting>
  <conditionalFormatting sqref="C75:I75">
    <cfRule type="cellIs" dxfId="874" priority="221" stopIfTrue="1" operator="lessThan">
      <formula>0</formula>
    </cfRule>
  </conditionalFormatting>
  <conditionalFormatting sqref="S75:Y75 AC75">
    <cfRule type="cellIs" dxfId="873" priority="220" stopIfTrue="1" operator="lessThan">
      <formula>0</formula>
    </cfRule>
  </conditionalFormatting>
  <conditionalFormatting sqref="J75">
    <cfRule type="cellIs" dxfId="872" priority="218" stopIfTrue="1" operator="lessThan">
      <formula>0</formula>
    </cfRule>
  </conditionalFormatting>
  <conditionalFormatting sqref="Z75">
    <cfRule type="cellIs" dxfId="871" priority="217" stopIfTrue="1" operator="lessThan">
      <formula>0</formula>
    </cfRule>
  </conditionalFormatting>
  <conditionalFormatting sqref="K75">
    <cfRule type="cellIs" dxfId="870" priority="216" stopIfTrue="1" operator="lessThan">
      <formula>0</formula>
    </cfRule>
  </conditionalFormatting>
  <conditionalFormatting sqref="L75">
    <cfRule type="cellIs" dxfId="869" priority="215" stopIfTrue="1" operator="lessThan">
      <formula>0</formula>
    </cfRule>
  </conditionalFormatting>
  <conditionalFormatting sqref="AA75">
    <cfRule type="cellIs" dxfId="868" priority="214" stopIfTrue="1" operator="lessThan">
      <formula>0</formula>
    </cfRule>
  </conditionalFormatting>
  <conditionalFormatting sqref="AB75">
    <cfRule type="cellIs" dxfId="867" priority="213" stopIfTrue="1" operator="lessThan">
      <formula>0</formula>
    </cfRule>
  </conditionalFormatting>
  <conditionalFormatting sqref="AD75">
    <cfRule type="cellIs" dxfId="866" priority="212" stopIfTrue="1" operator="lessThan">
      <formula>0</formula>
    </cfRule>
  </conditionalFormatting>
  <conditionalFormatting sqref="N75">
    <cfRule type="cellIs" dxfId="865" priority="211" stopIfTrue="1" operator="lessThan">
      <formula>0</formula>
    </cfRule>
  </conditionalFormatting>
  <conditionalFormatting sqref="M75">
    <cfRule type="cellIs" dxfId="864" priority="210" stopIfTrue="1" operator="lessThan">
      <formula>0</formula>
    </cfRule>
  </conditionalFormatting>
  <conditionalFormatting sqref="B20:B22 B15:B18">
    <cfRule type="cellIs" dxfId="863" priority="198" stopIfTrue="1" operator="lessThan">
      <formula>0</formula>
    </cfRule>
  </conditionalFormatting>
  <conditionalFormatting sqref="B19">
    <cfRule type="cellIs" dxfId="862" priority="197" stopIfTrue="1" operator="lessThan">
      <formula>0</formula>
    </cfRule>
  </conditionalFormatting>
  <conditionalFormatting sqref="B28:B30 B23:B26">
    <cfRule type="cellIs" dxfId="861" priority="196" stopIfTrue="1" operator="lessThan">
      <formula>0</formula>
    </cfRule>
  </conditionalFormatting>
  <conditionalFormatting sqref="B27">
    <cfRule type="cellIs" dxfId="860" priority="195" stopIfTrue="1" operator="lessThan">
      <formula>0</formula>
    </cfRule>
  </conditionalFormatting>
  <conditionalFormatting sqref="B36:B38 B31:B34">
    <cfRule type="cellIs" dxfId="859" priority="194" stopIfTrue="1" operator="lessThan">
      <formula>0</formula>
    </cfRule>
  </conditionalFormatting>
  <conditionalFormatting sqref="B35">
    <cfRule type="cellIs" dxfId="858" priority="193" stopIfTrue="1" operator="lessThan">
      <formula>0</formula>
    </cfRule>
  </conditionalFormatting>
  <conditionalFormatting sqref="B44:B46 B39:B42">
    <cfRule type="cellIs" dxfId="857" priority="192" stopIfTrue="1" operator="lessThan">
      <formula>0</formula>
    </cfRule>
  </conditionalFormatting>
  <conditionalFormatting sqref="B43">
    <cfRule type="cellIs" dxfId="856" priority="191" stopIfTrue="1" operator="lessThan">
      <formula>0</formula>
    </cfRule>
  </conditionalFormatting>
  <conditionalFormatting sqref="B52:B54 B47:B50">
    <cfRule type="cellIs" dxfId="855" priority="190" stopIfTrue="1" operator="lessThan">
      <formula>0</formula>
    </cfRule>
  </conditionalFormatting>
  <conditionalFormatting sqref="B51">
    <cfRule type="cellIs" dxfId="854" priority="189" stopIfTrue="1" operator="lessThan">
      <formula>0</formula>
    </cfRule>
  </conditionalFormatting>
  <conditionalFormatting sqref="B60:B62 B55:B58">
    <cfRule type="cellIs" dxfId="853" priority="188" stopIfTrue="1" operator="lessThan">
      <formula>0</formula>
    </cfRule>
  </conditionalFormatting>
  <conditionalFormatting sqref="B59">
    <cfRule type="cellIs" dxfId="852" priority="187" stopIfTrue="1" operator="lessThan">
      <formula>0</formula>
    </cfRule>
  </conditionalFormatting>
  <conditionalFormatting sqref="B68:B70 B63:B66">
    <cfRule type="cellIs" dxfId="851" priority="186" stopIfTrue="1" operator="lessThan">
      <formula>0</formula>
    </cfRule>
  </conditionalFormatting>
  <conditionalFormatting sqref="B67">
    <cfRule type="cellIs" dxfId="850" priority="185" stopIfTrue="1" operator="lessThan">
      <formula>0</formula>
    </cfRule>
  </conditionalFormatting>
  <conditionalFormatting sqref="B76:B78 B71:B74">
    <cfRule type="cellIs" dxfId="849" priority="184" stopIfTrue="1" operator="lessThan">
      <formula>0</formula>
    </cfRule>
  </conditionalFormatting>
  <conditionalFormatting sqref="B75">
    <cfRule type="cellIs" dxfId="848" priority="183" stopIfTrue="1" operator="lessThan">
      <formula>0</formula>
    </cfRule>
  </conditionalFormatting>
  <conditionalFormatting sqref="R76:R78 R71:R74">
    <cfRule type="cellIs" dxfId="847" priority="182" stopIfTrue="1" operator="lessThan">
      <formula>0</formula>
    </cfRule>
  </conditionalFormatting>
  <conditionalFormatting sqref="R75">
    <cfRule type="cellIs" dxfId="846" priority="181" stopIfTrue="1" operator="lessThan">
      <formula>0</formula>
    </cfRule>
  </conditionalFormatting>
  <conditionalFormatting sqref="R68:R70 R63:R66">
    <cfRule type="cellIs" dxfId="845" priority="180" stopIfTrue="1" operator="lessThan">
      <formula>0</formula>
    </cfRule>
  </conditionalFormatting>
  <conditionalFormatting sqref="R67">
    <cfRule type="cellIs" dxfId="844" priority="179" stopIfTrue="1" operator="lessThan">
      <formula>0</formula>
    </cfRule>
  </conditionalFormatting>
  <conditionalFormatting sqref="R60:R62 R55:R58">
    <cfRule type="cellIs" dxfId="843" priority="178" stopIfTrue="1" operator="lessThan">
      <formula>0</formula>
    </cfRule>
  </conditionalFormatting>
  <conditionalFormatting sqref="R59">
    <cfRule type="cellIs" dxfId="842" priority="177" stopIfTrue="1" operator="lessThan">
      <formula>0</formula>
    </cfRule>
  </conditionalFormatting>
  <conditionalFormatting sqref="R52:R54 R47:R50">
    <cfRule type="cellIs" dxfId="841" priority="176" stopIfTrue="1" operator="lessThan">
      <formula>0</formula>
    </cfRule>
  </conditionalFormatting>
  <conditionalFormatting sqref="R51">
    <cfRule type="cellIs" dxfId="840" priority="175" stopIfTrue="1" operator="lessThan">
      <formula>0</formula>
    </cfRule>
  </conditionalFormatting>
  <conditionalFormatting sqref="R44:R46 R39:R42">
    <cfRule type="cellIs" dxfId="839" priority="174" stopIfTrue="1" operator="lessThan">
      <formula>0</formula>
    </cfRule>
  </conditionalFormatting>
  <conditionalFormatting sqref="R43">
    <cfRule type="cellIs" dxfId="838" priority="173" stopIfTrue="1" operator="lessThan">
      <formula>0</formula>
    </cfRule>
  </conditionalFormatting>
  <conditionalFormatting sqref="R36:R38 R31:R34">
    <cfRule type="cellIs" dxfId="837" priority="172" stopIfTrue="1" operator="lessThan">
      <formula>0</formula>
    </cfRule>
  </conditionalFormatting>
  <conditionalFormatting sqref="R35">
    <cfRule type="cellIs" dxfId="836" priority="171" stopIfTrue="1" operator="lessThan">
      <formula>0</formula>
    </cfRule>
  </conditionalFormatting>
  <conditionalFormatting sqref="R28:R30 R23:R26">
    <cfRule type="cellIs" dxfId="835" priority="170" stopIfTrue="1" operator="lessThan">
      <formula>0</formula>
    </cfRule>
  </conditionalFormatting>
  <conditionalFormatting sqref="R27">
    <cfRule type="cellIs" dxfId="834" priority="169" stopIfTrue="1" operator="lessThan">
      <formula>0</formula>
    </cfRule>
  </conditionalFormatting>
  <conditionalFormatting sqref="R20:R22 R15:R18">
    <cfRule type="cellIs" dxfId="833" priority="168" stopIfTrue="1" operator="lessThan">
      <formula>0</formula>
    </cfRule>
  </conditionalFormatting>
  <conditionalFormatting sqref="R19">
    <cfRule type="cellIs" dxfId="832" priority="167" stopIfTrue="1" operator="lessThan">
      <formula>0</formula>
    </cfRule>
  </conditionalFormatting>
  <conditionalFormatting sqref="R12:R14 R7:R10">
    <cfRule type="cellIs" dxfId="831" priority="166" stopIfTrue="1" operator="lessThan">
      <formula>0</formula>
    </cfRule>
  </conditionalFormatting>
  <conditionalFormatting sqref="R11">
    <cfRule type="cellIs" dxfId="830" priority="165" stopIfTrue="1" operator="lessThan">
      <formula>0</formula>
    </cfRule>
  </conditionalFormatting>
  <conditionalFormatting sqref="C12:I12 M12">
    <cfRule type="cellIs" dxfId="829" priority="164" stopIfTrue="1" operator="lessThan">
      <formula>0</formula>
    </cfRule>
  </conditionalFormatting>
  <conditionalFormatting sqref="J12">
    <cfRule type="cellIs" dxfId="828" priority="163" stopIfTrue="1" operator="lessThan">
      <formula>0</formula>
    </cfRule>
  </conditionalFormatting>
  <conditionalFormatting sqref="K12">
    <cfRule type="cellIs" dxfId="827" priority="162" stopIfTrue="1" operator="lessThan">
      <formula>0</formula>
    </cfRule>
  </conditionalFormatting>
  <conditionalFormatting sqref="L12">
    <cfRule type="cellIs" dxfId="826" priority="161" stopIfTrue="1" operator="lessThan">
      <formula>0</formula>
    </cfRule>
  </conditionalFormatting>
  <conditionalFormatting sqref="N12">
    <cfRule type="cellIs" dxfId="825" priority="160" stopIfTrue="1" operator="lessThan">
      <formula>0</formula>
    </cfRule>
  </conditionalFormatting>
  <conditionalFormatting sqref="C20:G20">
    <cfRule type="cellIs" dxfId="824" priority="159" stopIfTrue="1" operator="lessThan">
      <formula>0</formula>
    </cfRule>
  </conditionalFormatting>
  <conditionalFormatting sqref="H20">
    <cfRule type="cellIs" dxfId="823" priority="158" stopIfTrue="1" operator="lessThan">
      <formula>0</formula>
    </cfRule>
  </conditionalFormatting>
  <conditionalFormatting sqref="I20">
    <cfRule type="cellIs" dxfId="822" priority="157" stopIfTrue="1" operator="lessThan">
      <formula>0</formula>
    </cfRule>
  </conditionalFormatting>
  <conditionalFormatting sqref="M20">
    <cfRule type="cellIs" dxfId="821" priority="156" stopIfTrue="1" operator="lessThan">
      <formula>0</formula>
    </cfRule>
  </conditionalFormatting>
  <conditionalFormatting sqref="J20">
    <cfRule type="cellIs" dxfId="820" priority="155" stopIfTrue="1" operator="lessThan">
      <formula>0</formula>
    </cfRule>
  </conditionalFormatting>
  <conditionalFormatting sqref="K20">
    <cfRule type="cellIs" dxfId="819" priority="154" stopIfTrue="1" operator="lessThan">
      <formula>0</formula>
    </cfRule>
  </conditionalFormatting>
  <conditionalFormatting sqref="L20">
    <cfRule type="cellIs" dxfId="818" priority="153" stopIfTrue="1" operator="lessThan">
      <formula>0</formula>
    </cfRule>
  </conditionalFormatting>
  <conditionalFormatting sqref="N20">
    <cfRule type="cellIs" dxfId="817" priority="152" stopIfTrue="1" operator="lessThan">
      <formula>0</formula>
    </cfRule>
  </conditionalFormatting>
  <conditionalFormatting sqref="F28:I28">
    <cfRule type="cellIs" dxfId="816" priority="151" stopIfTrue="1" operator="lessThan">
      <formula>0</formula>
    </cfRule>
  </conditionalFormatting>
  <conditionalFormatting sqref="J28">
    <cfRule type="cellIs" dxfId="815" priority="150" stopIfTrue="1" operator="lessThan">
      <formula>0</formula>
    </cfRule>
  </conditionalFormatting>
  <conditionalFormatting sqref="K28">
    <cfRule type="cellIs" dxfId="814" priority="149" stopIfTrue="1" operator="lessThan">
      <formula>0</formula>
    </cfRule>
  </conditionalFormatting>
  <conditionalFormatting sqref="L28">
    <cfRule type="cellIs" dxfId="813" priority="148" stopIfTrue="1" operator="lessThan">
      <formula>0</formula>
    </cfRule>
  </conditionalFormatting>
  <conditionalFormatting sqref="N28">
    <cfRule type="cellIs" dxfId="812" priority="147" stopIfTrue="1" operator="lessThan">
      <formula>0</formula>
    </cfRule>
  </conditionalFormatting>
  <conditionalFormatting sqref="M28">
    <cfRule type="cellIs" dxfId="811" priority="146" stopIfTrue="1" operator="lessThan">
      <formula>0</formula>
    </cfRule>
  </conditionalFormatting>
  <conditionalFormatting sqref="C36:I36">
    <cfRule type="cellIs" dxfId="810" priority="145" stopIfTrue="1" operator="lessThan">
      <formula>0</formula>
    </cfRule>
  </conditionalFormatting>
  <conditionalFormatting sqref="J36">
    <cfRule type="cellIs" dxfId="809" priority="144" stopIfTrue="1" operator="lessThan">
      <formula>0</formula>
    </cfRule>
  </conditionalFormatting>
  <conditionalFormatting sqref="K36">
    <cfRule type="cellIs" dxfId="808" priority="143" stopIfTrue="1" operator="lessThan">
      <formula>0</formula>
    </cfRule>
  </conditionalFormatting>
  <conditionalFormatting sqref="L36">
    <cfRule type="cellIs" dxfId="807" priority="142" stopIfTrue="1" operator="lessThan">
      <formula>0</formula>
    </cfRule>
  </conditionalFormatting>
  <conditionalFormatting sqref="N36">
    <cfRule type="cellIs" dxfId="806" priority="141" stopIfTrue="1" operator="lessThan">
      <formula>0</formula>
    </cfRule>
  </conditionalFormatting>
  <conditionalFormatting sqref="M36">
    <cfRule type="cellIs" dxfId="805" priority="140" stopIfTrue="1" operator="lessThan">
      <formula>0</formula>
    </cfRule>
  </conditionalFormatting>
  <conditionalFormatting sqref="M52 C52:I52">
    <cfRule type="cellIs" dxfId="804" priority="139" stopIfTrue="1" operator="lessThan">
      <formula>0</formula>
    </cfRule>
  </conditionalFormatting>
  <conditionalFormatting sqref="J52">
    <cfRule type="cellIs" dxfId="803" priority="138" stopIfTrue="1" operator="lessThan">
      <formula>0</formula>
    </cfRule>
  </conditionalFormatting>
  <conditionalFormatting sqref="K52">
    <cfRule type="cellIs" dxfId="802" priority="137" stopIfTrue="1" operator="lessThan">
      <formula>0</formula>
    </cfRule>
  </conditionalFormatting>
  <conditionalFormatting sqref="L52">
    <cfRule type="cellIs" dxfId="801" priority="136" stopIfTrue="1" operator="lessThan">
      <formula>0</formula>
    </cfRule>
  </conditionalFormatting>
  <conditionalFormatting sqref="N52">
    <cfRule type="cellIs" dxfId="800" priority="135" stopIfTrue="1" operator="lessThan">
      <formula>0</formula>
    </cfRule>
  </conditionalFormatting>
  <conditionalFormatting sqref="M60 C60:I60">
    <cfRule type="cellIs" dxfId="799" priority="134" stopIfTrue="1" operator="lessThan">
      <formula>0</formula>
    </cfRule>
  </conditionalFormatting>
  <conditionalFormatting sqref="J60">
    <cfRule type="cellIs" dxfId="798" priority="133" stopIfTrue="1" operator="lessThan">
      <formula>0</formula>
    </cfRule>
  </conditionalFormatting>
  <conditionalFormatting sqref="K60">
    <cfRule type="cellIs" dxfId="797" priority="132" stopIfTrue="1" operator="lessThan">
      <formula>0</formula>
    </cfRule>
  </conditionalFormatting>
  <conditionalFormatting sqref="L60">
    <cfRule type="cellIs" dxfId="796" priority="131" stopIfTrue="1" operator="lessThan">
      <formula>0</formula>
    </cfRule>
  </conditionalFormatting>
  <conditionalFormatting sqref="N60">
    <cfRule type="cellIs" dxfId="795" priority="130" stopIfTrue="1" operator="lessThan">
      <formula>0</formula>
    </cfRule>
  </conditionalFormatting>
  <conditionalFormatting sqref="M68 C68:I68">
    <cfRule type="cellIs" dxfId="794" priority="129" stopIfTrue="1" operator="lessThan">
      <formula>0</formula>
    </cfRule>
  </conditionalFormatting>
  <conditionalFormatting sqref="J68">
    <cfRule type="cellIs" dxfId="793" priority="128" stopIfTrue="1" operator="lessThan">
      <formula>0</formula>
    </cfRule>
  </conditionalFormatting>
  <conditionalFormatting sqref="K68">
    <cfRule type="cellIs" dxfId="792" priority="127" stopIfTrue="1" operator="lessThan">
      <formula>0</formula>
    </cfRule>
  </conditionalFormatting>
  <conditionalFormatting sqref="L68">
    <cfRule type="cellIs" dxfId="791" priority="126" stopIfTrue="1" operator="lessThan">
      <formula>0</formula>
    </cfRule>
  </conditionalFormatting>
  <conditionalFormatting sqref="N68">
    <cfRule type="cellIs" dxfId="790" priority="125" stopIfTrue="1" operator="lessThan">
      <formula>0</formula>
    </cfRule>
  </conditionalFormatting>
  <conditionalFormatting sqref="M76 C76:J76">
    <cfRule type="cellIs" dxfId="789" priority="124" stopIfTrue="1" operator="lessThan">
      <formula>0</formula>
    </cfRule>
  </conditionalFormatting>
  <conditionalFormatting sqref="K76:L76">
    <cfRule type="cellIs" dxfId="788" priority="123" stopIfTrue="1" operator="lessThan">
      <formula>0</formula>
    </cfRule>
  </conditionalFormatting>
  <conditionalFormatting sqref="N76">
    <cfRule type="cellIs" dxfId="787" priority="122" stopIfTrue="1" operator="lessThan">
      <formula>0</formula>
    </cfRule>
  </conditionalFormatting>
  <conditionalFormatting sqref="M44 C44:I44">
    <cfRule type="cellIs" dxfId="786" priority="121" stopIfTrue="1" operator="lessThan">
      <formula>0</formula>
    </cfRule>
  </conditionalFormatting>
  <conditionalFormatting sqref="J44">
    <cfRule type="cellIs" dxfId="785" priority="120" stopIfTrue="1" operator="lessThan">
      <formula>0</formula>
    </cfRule>
  </conditionalFormatting>
  <conditionalFormatting sqref="K44">
    <cfRule type="cellIs" dxfId="784" priority="119" stopIfTrue="1" operator="lessThan">
      <formula>0</formula>
    </cfRule>
  </conditionalFormatting>
  <conditionalFormatting sqref="L44">
    <cfRule type="cellIs" dxfId="783" priority="118" stopIfTrue="1" operator="lessThan">
      <formula>0</formula>
    </cfRule>
  </conditionalFormatting>
  <conditionalFormatting sqref="N44">
    <cfRule type="cellIs" dxfId="782" priority="117" stopIfTrue="1" operator="lessThan">
      <formula>0</formula>
    </cfRule>
  </conditionalFormatting>
  <conditionalFormatting sqref="V12">
    <cfRule type="cellIs" dxfId="781" priority="113" stopIfTrue="1" operator="lessThan">
      <formula>0</formula>
    </cfRule>
  </conditionalFormatting>
  <conditionalFormatting sqref="W12">
    <cfRule type="cellIs" dxfId="780" priority="112" stopIfTrue="1" operator="lessThan">
      <formula>0</formula>
    </cfRule>
  </conditionalFormatting>
  <conditionalFormatting sqref="X12">
    <cfRule type="cellIs" dxfId="779" priority="111" stopIfTrue="1" operator="lessThan">
      <formula>0</formula>
    </cfRule>
  </conditionalFormatting>
  <conditionalFormatting sqref="Y12">
    <cfRule type="cellIs" dxfId="778" priority="110" stopIfTrue="1" operator="lessThan">
      <formula>0</formula>
    </cfRule>
  </conditionalFormatting>
  <conditionalFormatting sqref="AC12">
    <cfRule type="cellIs" dxfId="777" priority="109" stopIfTrue="1" operator="lessThan">
      <formula>0</formula>
    </cfRule>
  </conditionalFormatting>
  <conditionalFormatting sqref="Z12">
    <cfRule type="cellIs" dxfId="776" priority="108" stopIfTrue="1" operator="lessThan">
      <formula>0</formula>
    </cfRule>
  </conditionalFormatting>
  <conditionalFormatting sqref="AA12">
    <cfRule type="cellIs" dxfId="775" priority="107" stopIfTrue="1" operator="lessThan">
      <formula>0</formula>
    </cfRule>
  </conditionalFormatting>
  <conditionalFormatting sqref="AB12">
    <cfRule type="cellIs" dxfId="774" priority="106" stopIfTrue="1" operator="lessThan">
      <formula>0</formula>
    </cfRule>
  </conditionalFormatting>
  <conditionalFormatting sqref="AD12">
    <cfRule type="cellIs" dxfId="773" priority="105" stopIfTrue="1" operator="lessThan">
      <formula>0</formula>
    </cfRule>
  </conditionalFormatting>
  <conditionalFormatting sqref="S20">
    <cfRule type="cellIs" dxfId="772" priority="104" stopIfTrue="1" operator="lessThan">
      <formula>0</formula>
    </cfRule>
  </conditionalFormatting>
  <conditionalFormatting sqref="U20">
    <cfRule type="cellIs" dxfId="771" priority="102" stopIfTrue="1" operator="lessThan">
      <formula>0</formula>
    </cfRule>
  </conditionalFormatting>
  <conditionalFormatting sqref="T20">
    <cfRule type="cellIs" dxfId="770" priority="103" stopIfTrue="1" operator="lessThan">
      <formula>0</formula>
    </cfRule>
  </conditionalFormatting>
  <conditionalFormatting sqref="V20">
    <cfRule type="cellIs" dxfId="769" priority="101" stopIfTrue="1" operator="lessThan">
      <formula>0</formula>
    </cfRule>
  </conditionalFormatting>
  <conditionalFormatting sqref="W20">
    <cfRule type="cellIs" dxfId="768" priority="100" stopIfTrue="1" operator="lessThan">
      <formula>0</formula>
    </cfRule>
  </conditionalFormatting>
  <conditionalFormatting sqref="X20">
    <cfRule type="cellIs" dxfId="767" priority="99" stopIfTrue="1" operator="lessThan">
      <formula>0</formula>
    </cfRule>
  </conditionalFormatting>
  <conditionalFormatting sqref="Y20">
    <cfRule type="cellIs" dxfId="766" priority="98" stopIfTrue="1" operator="lessThan">
      <formula>0</formula>
    </cfRule>
  </conditionalFormatting>
  <conditionalFormatting sqref="AC20">
    <cfRule type="cellIs" dxfId="765" priority="97" stopIfTrue="1" operator="lessThan">
      <formula>0</formula>
    </cfRule>
  </conditionalFormatting>
  <conditionalFormatting sqref="Z20">
    <cfRule type="cellIs" dxfId="764" priority="96" stopIfTrue="1" operator="lessThan">
      <formula>0</formula>
    </cfRule>
  </conditionalFormatting>
  <conditionalFormatting sqref="AA20">
    <cfRule type="cellIs" dxfId="763" priority="95" stopIfTrue="1" operator="lessThan">
      <formula>0</formula>
    </cfRule>
  </conditionalFormatting>
  <conditionalFormatting sqref="AB20">
    <cfRule type="cellIs" dxfId="762" priority="94" stopIfTrue="1" operator="lessThan">
      <formula>0</formula>
    </cfRule>
  </conditionalFormatting>
  <conditionalFormatting sqref="AD20">
    <cfRule type="cellIs" dxfId="761" priority="93" stopIfTrue="1" operator="lessThan">
      <formula>0</formula>
    </cfRule>
  </conditionalFormatting>
  <conditionalFormatting sqref="S28">
    <cfRule type="cellIs" dxfId="760" priority="92" stopIfTrue="1" operator="lessThan">
      <formula>0</formula>
    </cfRule>
  </conditionalFormatting>
  <conditionalFormatting sqref="T28">
    <cfRule type="cellIs" dxfId="759" priority="91" stopIfTrue="1" operator="lessThan">
      <formula>0</formula>
    </cfRule>
  </conditionalFormatting>
  <conditionalFormatting sqref="U28">
    <cfRule type="cellIs" dxfId="758" priority="90" stopIfTrue="1" operator="lessThan">
      <formula>0</formula>
    </cfRule>
  </conditionalFormatting>
  <conditionalFormatting sqref="V28">
    <cfRule type="cellIs" dxfId="757" priority="89" stopIfTrue="1" operator="lessThan">
      <formula>0</formula>
    </cfRule>
  </conditionalFormatting>
  <conditionalFormatting sqref="W28">
    <cfRule type="cellIs" dxfId="756" priority="88" stopIfTrue="1" operator="lessThan">
      <formula>0</formula>
    </cfRule>
  </conditionalFormatting>
  <conditionalFormatting sqref="X28">
    <cfRule type="cellIs" dxfId="755" priority="87" stopIfTrue="1" operator="lessThan">
      <formula>0</formula>
    </cfRule>
  </conditionalFormatting>
  <conditionalFormatting sqref="Y28">
    <cfRule type="cellIs" dxfId="754" priority="86" stopIfTrue="1" operator="lessThan">
      <formula>0</formula>
    </cfRule>
  </conditionalFormatting>
  <conditionalFormatting sqref="AC28">
    <cfRule type="cellIs" dxfId="753" priority="85" stopIfTrue="1" operator="lessThan">
      <formula>0</formula>
    </cfRule>
  </conditionalFormatting>
  <conditionalFormatting sqref="Z28">
    <cfRule type="cellIs" dxfId="752" priority="84" stopIfTrue="1" operator="lessThan">
      <formula>0</formula>
    </cfRule>
  </conditionalFormatting>
  <conditionalFormatting sqref="AA28">
    <cfRule type="cellIs" dxfId="751" priority="83" stopIfTrue="1" operator="lessThan">
      <formula>0</formula>
    </cfRule>
  </conditionalFormatting>
  <conditionalFormatting sqref="AB28">
    <cfRule type="cellIs" dxfId="750" priority="82" stopIfTrue="1" operator="lessThan">
      <formula>0</formula>
    </cfRule>
  </conditionalFormatting>
  <conditionalFormatting sqref="AD28">
    <cfRule type="cellIs" dxfId="749" priority="81" stopIfTrue="1" operator="lessThan">
      <formula>0</formula>
    </cfRule>
  </conditionalFormatting>
  <conditionalFormatting sqref="S36">
    <cfRule type="cellIs" dxfId="748" priority="80" stopIfTrue="1" operator="lessThan">
      <formula>0</formula>
    </cfRule>
  </conditionalFormatting>
  <conditionalFormatting sqref="T36">
    <cfRule type="cellIs" dxfId="747" priority="79" stopIfTrue="1" operator="lessThan">
      <formula>0</formula>
    </cfRule>
  </conditionalFormatting>
  <conditionalFormatting sqref="U36">
    <cfRule type="cellIs" dxfId="746" priority="78" stopIfTrue="1" operator="lessThan">
      <formula>0</formula>
    </cfRule>
  </conditionalFormatting>
  <conditionalFormatting sqref="V36">
    <cfRule type="cellIs" dxfId="745" priority="77" stopIfTrue="1" operator="lessThan">
      <formula>0</formula>
    </cfRule>
  </conditionalFormatting>
  <conditionalFormatting sqref="W36">
    <cfRule type="cellIs" dxfId="744" priority="76" stopIfTrue="1" operator="lessThan">
      <formula>0</formula>
    </cfRule>
  </conditionalFormatting>
  <conditionalFormatting sqref="X36">
    <cfRule type="cellIs" dxfId="743" priority="75" stopIfTrue="1" operator="lessThan">
      <formula>0</formula>
    </cfRule>
  </conditionalFormatting>
  <conditionalFormatting sqref="Y36">
    <cfRule type="cellIs" dxfId="742" priority="74" stopIfTrue="1" operator="lessThan">
      <formula>0</formula>
    </cfRule>
  </conditionalFormatting>
  <conditionalFormatting sqref="AC36">
    <cfRule type="cellIs" dxfId="741" priority="73" stopIfTrue="1" operator="lessThan">
      <formula>0</formula>
    </cfRule>
  </conditionalFormatting>
  <conditionalFormatting sqref="Z36">
    <cfRule type="cellIs" dxfId="740" priority="72" stopIfTrue="1" operator="lessThan">
      <formula>0</formula>
    </cfRule>
  </conditionalFormatting>
  <conditionalFormatting sqref="AA36">
    <cfRule type="cellIs" dxfId="739" priority="71" stopIfTrue="1" operator="lessThan">
      <formula>0</formula>
    </cfRule>
  </conditionalFormatting>
  <conditionalFormatting sqref="AB36">
    <cfRule type="cellIs" dxfId="738" priority="70" stopIfTrue="1" operator="lessThan">
      <formula>0</formula>
    </cfRule>
  </conditionalFormatting>
  <conditionalFormatting sqref="AD36">
    <cfRule type="cellIs" dxfId="737" priority="69" stopIfTrue="1" operator="lessThan">
      <formula>0</formula>
    </cfRule>
  </conditionalFormatting>
  <conditionalFormatting sqref="V44">
    <cfRule type="cellIs" dxfId="736" priority="65" stopIfTrue="1" operator="lessThan">
      <formula>0</formula>
    </cfRule>
  </conditionalFormatting>
  <conditionalFormatting sqref="W44">
    <cfRule type="cellIs" dxfId="735" priority="64" stopIfTrue="1" operator="lessThan">
      <formula>0</formula>
    </cfRule>
  </conditionalFormatting>
  <conditionalFormatting sqref="X44">
    <cfRule type="cellIs" dxfId="734" priority="63" stopIfTrue="1" operator="lessThan">
      <formula>0</formula>
    </cfRule>
  </conditionalFormatting>
  <conditionalFormatting sqref="Y44">
    <cfRule type="cellIs" dxfId="733" priority="62" stopIfTrue="1" operator="lessThan">
      <formula>0</formula>
    </cfRule>
  </conditionalFormatting>
  <conditionalFormatting sqref="AC44">
    <cfRule type="cellIs" dxfId="732" priority="61" stopIfTrue="1" operator="lessThan">
      <formula>0</formula>
    </cfRule>
  </conditionalFormatting>
  <conditionalFormatting sqref="Z44">
    <cfRule type="cellIs" dxfId="731" priority="60" stopIfTrue="1" operator="lessThan">
      <formula>0</formula>
    </cfRule>
  </conditionalFormatting>
  <conditionalFormatting sqref="AA44">
    <cfRule type="cellIs" dxfId="730" priority="59" stopIfTrue="1" operator="lessThan">
      <formula>0</formula>
    </cfRule>
  </conditionalFormatting>
  <conditionalFormatting sqref="AB44">
    <cfRule type="cellIs" dxfId="729" priority="58" stopIfTrue="1" operator="lessThan">
      <formula>0</formula>
    </cfRule>
  </conditionalFormatting>
  <conditionalFormatting sqref="AD44">
    <cfRule type="cellIs" dxfId="728" priority="57" stopIfTrue="1" operator="lessThan">
      <formula>0</formula>
    </cfRule>
  </conditionalFormatting>
  <conditionalFormatting sqref="S52">
    <cfRule type="cellIs" dxfId="727" priority="56" stopIfTrue="1" operator="lessThan">
      <formula>0</formula>
    </cfRule>
  </conditionalFormatting>
  <conditionalFormatting sqref="T52">
    <cfRule type="cellIs" dxfId="726" priority="55" stopIfTrue="1" operator="lessThan">
      <formula>0</formula>
    </cfRule>
  </conditionalFormatting>
  <conditionalFormatting sqref="U52">
    <cfRule type="cellIs" dxfId="725" priority="54" stopIfTrue="1" operator="lessThan">
      <formula>0</formula>
    </cfRule>
  </conditionalFormatting>
  <conditionalFormatting sqref="V52">
    <cfRule type="cellIs" dxfId="724" priority="53" stopIfTrue="1" operator="lessThan">
      <formula>0</formula>
    </cfRule>
  </conditionalFormatting>
  <conditionalFormatting sqref="W52">
    <cfRule type="cellIs" dxfId="723" priority="52" stopIfTrue="1" operator="lessThan">
      <formula>0</formula>
    </cfRule>
  </conditionalFormatting>
  <conditionalFormatting sqref="X52">
    <cfRule type="cellIs" dxfId="722" priority="51" stopIfTrue="1" operator="lessThan">
      <formula>0</formula>
    </cfRule>
  </conditionalFormatting>
  <conditionalFormatting sqref="Y52">
    <cfRule type="cellIs" dxfId="721" priority="50" stopIfTrue="1" operator="lessThan">
      <formula>0</formula>
    </cfRule>
  </conditionalFormatting>
  <conditionalFormatting sqref="AC52">
    <cfRule type="cellIs" dxfId="720" priority="49" stopIfTrue="1" operator="lessThan">
      <formula>0</formula>
    </cfRule>
  </conditionalFormatting>
  <conditionalFormatting sqref="Z52">
    <cfRule type="cellIs" dxfId="719" priority="48" stopIfTrue="1" operator="lessThan">
      <formula>0</formula>
    </cfRule>
  </conditionalFormatting>
  <conditionalFormatting sqref="AA52">
    <cfRule type="cellIs" dxfId="718" priority="47" stopIfTrue="1" operator="lessThan">
      <formula>0</formula>
    </cfRule>
  </conditionalFormatting>
  <conditionalFormatting sqref="AB52">
    <cfRule type="cellIs" dxfId="717" priority="46" stopIfTrue="1" operator="lessThan">
      <formula>0</formula>
    </cfRule>
  </conditionalFormatting>
  <conditionalFormatting sqref="AD52">
    <cfRule type="cellIs" dxfId="716" priority="45" stopIfTrue="1" operator="lessThan">
      <formula>0</formula>
    </cfRule>
  </conditionalFormatting>
  <conditionalFormatting sqref="AC60 S60:Y60">
    <cfRule type="cellIs" dxfId="715" priority="44" stopIfTrue="1" operator="lessThan">
      <formula>0</formula>
    </cfRule>
  </conditionalFormatting>
  <conditionalFormatting sqref="Z60">
    <cfRule type="cellIs" dxfId="714" priority="43" stopIfTrue="1" operator="lessThan">
      <formula>0</formula>
    </cfRule>
  </conditionalFormatting>
  <conditionalFormatting sqref="AA60">
    <cfRule type="cellIs" dxfId="713" priority="42" stopIfTrue="1" operator="lessThan">
      <formula>0</formula>
    </cfRule>
  </conditionalFormatting>
  <conditionalFormatting sqref="AB60">
    <cfRule type="cellIs" dxfId="712" priority="41" stopIfTrue="1" operator="lessThan">
      <formula>0</formula>
    </cfRule>
  </conditionalFormatting>
  <conditionalFormatting sqref="AD60">
    <cfRule type="cellIs" dxfId="711" priority="40" stopIfTrue="1" operator="lessThan">
      <formula>0</formula>
    </cfRule>
  </conditionalFormatting>
  <conditionalFormatting sqref="S68">
    <cfRule type="cellIs" dxfId="710" priority="39" stopIfTrue="1" operator="lessThan">
      <formula>0</formula>
    </cfRule>
  </conditionalFormatting>
  <conditionalFormatting sqref="V68">
    <cfRule type="cellIs" dxfId="709" priority="36" stopIfTrue="1" operator="lessThan">
      <formula>0</formula>
    </cfRule>
  </conditionalFormatting>
  <conditionalFormatting sqref="T68">
    <cfRule type="cellIs" dxfId="708" priority="38" stopIfTrue="1" operator="lessThan">
      <formula>0</formula>
    </cfRule>
  </conditionalFormatting>
  <conditionalFormatting sqref="U68">
    <cfRule type="cellIs" dxfId="707" priority="37" stopIfTrue="1" operator="lessThan">
      <formula>0</formula>
    </cfRule>
  </conditionalFormatting>
  <conditionalFormatting sqref="W68">
    <cfRule type="cellIs" dxfId="706" priority="35" stopIfTrue="1" operator="lessThan">
      <formula>0</formula>
    </cfRule>
  </conditionalFormatting>
  <conditionalFormatting sqref="X68">
    <cfRule type="cellIs" dxfId="705" priority="34" stopIfTrue="1" operator="lessThan">
      <formula>0</formula>
    </cfRule>
  </conditionalFormatting>
  <conditionalFormatting sqref="Y68">
    <cfRule type="cellIs" dxfId="704" priority="33" stopIfTrue="1" operator="lessThan">
      <formula>0</formula>
    </cfRule>
  </conditionalFormatting>
  <conditionalFormatting sqref="AC68">
    <cfRule type="cellIs" dxfId="703" priority="32" stopIfTrue="1" operator="lessThan">
      <formula>0</formula>
    </cfRule>
  </conditionalFormatting>
  <conditionalFormatting sqref="Z68">
    <cfRule type="cellIs" dxfId="702" priority="31" stopIfTrue="1" operator="lessThan">
      <formula>0</formula>
    </cfRule>
  </conditionalFormatting>
  <conditionalFormatting sqref="AA68">
    <cfRule type="cellIs" dxfId="701" priority="30" stopIfTrue="1" operator="lessThan">
      <formula>0</formula>
    </cfRule>
  </conditionalFormatting>
  <conditionalFormatting sqref="AB68">
    <cfRule type="cellIs" dxfId="700" priority="29" stopIfTrue="1" operator="lessThan">
      <formula>0</formula>
    </cfRule>
  </conditionalFormatting>
  <conditionalFormatting sqref="AD68">
    <cfRule type="cellIs" dxfId="699" priority="28" stopIfTrue="1" operator="lessThan">
      <formula>0</formula>
    </cfRule>
  </conditionalFormatting>
  <conditionalFormatting sqref="S11">
    <cfRule type="cellIs" dxfId="698" priority="27" stopIfTrue="1" operator="lessThan">
      <formula>0</formula>
    </cfRule>
  </conditionalFormatting>
  <conditionalFormatting sqref="S12">
    <cfRule type="cellIs" dxfId="697" priority="26" stopIfTrue="1" operator="lessThan">
      <formula>0</formula>
    </cfRule>
  </conditionalFormatting>
  <conditionalFormatting sqref="T11">
    <cfRule type="cellIs" dxfId="696" priority="25" stopIfTrue="1" operator="lessThan">
      <formula>0</formula>
    </cfRule>
  </conditionalFormatting>
  <conditionalFormatting sqref="T12">
    <cfRule type="cellIs" dxfId="695" priority="24" stopIfTrue="1" operator="lessThan">
      <formula>0</formula>
    </cfRule>
  </conditionalFormatting>
  <conditionalFormatting sqref="U11">
    <cfRule type="cellIs" dxfId="694" priority="23" stopIfTrue="1" operator="lessThan">
      <formula>0</formula>
    </cfRule>
  </conditionalFormatting>
  <conditionalFormatting sqref="U12">
    <cfRule type="cellIs" dxfId="693" priority="22" stopIfTrue="1" operator="lessThan">
      <formula>0</formula>
    </cfRule>
  </conditionalFormatting>
  <conditionalFormatting sqref="S13">
    <cfRule type="cellIs" dxfId="692" priority="21" stopIfTrue="1" operator="lessThan">
      <formula>0</formula>
    </cfRule>
  </conditionalFormatting>
  <conditionalFormatting sqref="T13">
    <cfRule type="cellIs" dxfId="691" priority="20" stopIfTrue="1" operator="lessThan">
      <formula>0</formula>
    </cfRule>
  </conditionalFormatting>
  <conditionalFormatting sqref="U13">
    <cfRule type="cellIs" dxfId="690" priority="19" stopIfTrue="1" operator="lessThan">
      <formula>0</formula>
    </cfRule>
  </conditionalFormatting>
  <conditionalFormatting sqref="S42">
    <cfRule type="cellIs" dxfId="689" priority="18" stopIfTrue="1" operator="lessThan">
      <formula>0</formula>
    </cfRule>
  </conditionalFormatting>
  <conditionalFormatting sqref="S43">
    <cfRule type="cellIs" dxfId="688" priority="17" stopIfTrue="1" operator="lessThan">
      <formula>0</formula>
    </cfRule>
  </conditionalFormatting>
  <conditionalFormatting sqref="T42">
    <cfRule type="cellIs" dxfId="687" priority="16" stopIfTrue="1" operator="lessThan">
      <formula>0</formula>
    </cfRule>
  </conditionalFormatting>
  <conditionalFormatting sqref="T43">
    <cfRule type="cellIs" dxfId="686" priority="15" stopIfTrue="1" operator="lessThan">
      <formula>0</formula>
    </cfRule>
  </conditionalFormatting>
  <conditionalFormatting sqref="U42">
    <cfRule type="cellIs" dxfId="685" priority="14" stopIfTrue="1" operator="lessThan">
      <formula>0</formula>
    </cfRule>
  </conditionalFormatting>
  <conditionalFormatting sqref="U43">
    <cfRule type="cellIs" dxfId="684" priority="13" stopIfTrue="1" operator="lessThan">
      <formula>0</formula>
    </cfRule>
  </conditionalFormatting>
  <conditionalFormatting sqref="S44">
    <cfRule type="cellIs" dxfId="683" priority="12" stopIfTrue="1" operator="lessThan">
      <formula>0</formula>
    </cfRule>
  </conditionalFormatting>
  <conditionalFormatting sqref="T44">
    <cfRule type="cellIs" dxfId="682" priority="11" stopIfTrue="1" operator="lessThan">
      <formula>0</formula>
    </cfRule>
  </conditionalFormatting>
  <conditionalFormatting sqref="U44">
    <cfRule type="cellIs" dxfId="681" priority="10" stopIfTrue="1" operator="lessThan">
      <formula>0</formula>
    </cfRule>
  </conditionalFormatting>
  <conditionalFormatting sqref="C26">
    <cfRule type="cellIs" dxfId="680" priority="9" stopIfTrue="1" operator="lessThan">
      <formula>0</formula>
    </cfRule>
  </conditionalFormatting>
  <conditionalFormatting sqref="C27">
    <cfRule type="cellIs" dxfId="679" priority="8" stopIfTrue="1" operator="lessThan">
      <formula>0</formula>
    </cfRule>
  </conditionalFormatting>
  <conditionalFormatting sqref="D26">
    <cfRule type="cellIs" dxfId="678" priority="7" stopIfTrue="1" operator="lessThan">
      <formula>0</formula>
    </cfRule>
  </conditionalFormatting>
  <conditionalFormatting sqref="D27">
    <cfRule type="cellIs" dxfId="677" priority="6" stopIfTrue="1" operator="lessThan">
      <formula>0</formula>
    </cfRule>
  </conditionalFormatting>
  <conditionalFormatting sqref="E26">
    <cfRule type="cellIs" dxfId="676" priority="5" stopIfTrue="1" operator="lessThan">
      <formula>0</formula>
    </cfRule>
  </conditionalFormatting>
  <conditionalFormatting sqref="E27">
    <cfRule type="cellIs" dxfId="675" priority="4" stopIfTrue="1" operator="lessThan">
      <formula>0</formula>
    </cfRule>
  </conditionalFormatting>
  <conditionalFormatting sqref="C28">
    <cfRule type="cellIs" dxfId="674" priority="3" stopIfTrue="1" operator="lessThan">
      <formula>0</formula>
    </cfRule>
  </conditionalFormatting>
  <conditionalFormatting sqref="D28">
    <cfRule type="cellIs" dxfId="673" priority="2" stopIfTrue="1" operator="lessThan">
      <formula>0</formula>
    </cfRule>
  </conditionalFormatting>
  <conditionalFormatting sqref="E28">
    <cfRule type="cellIs" dxfId="672" priority="1" stopIfTrue="1" operator="lessThan">
      <formula>0</formula>
    </cfRule>
  </conditionalFormatting>
  <printOptions horizontalCentered="1"/>
  <pageMargins left="0" right="0" top="0.25" bottom="0.45" header="0.17" footer="0.08"/>
  <pageSetup scale="55" orientation="landscape" r:id="rId1"/>
  <headerFooter alignWithMargins="0">
    <oddFooter>&amp;L&amp;F</oddFooter>
  </headerFooter>
  <ignoredErrors>
    <ignoredError sqref="O79 O6 N78 AF78 AF76 AF77 N7 N8 N9 N10 N14 N15 N16 N17 N22 N23 N24 N25 N30 N31 N32 N33 N38 N39 N40 N41 N46 N47 N48 N54 N55 N56 N62 N63 N64 N65 N70 N71 N72 N73 N74 N77" formulaRange="1"/>
    <ignoredError sqref="P19:P71 AF11 AF19 AF27 AF35 AF43 AF51 AF59 AF67 AF75" formula="1"/>
    <ignoredError sqref="AF74 AF73 AF72 AF71 AF70 AF69 AF68 AF66 AF65 AF64 AF63 AF62 AF61 AF60 AF58 AF57 AF56 AF55 AF54 AF53 AF52 AF50 AF49 AF48 AF47 AF46 AF45 AF44 AF42 AF41 AF40 AF39 AF38 AF37 AF36 AF34 AF33 AF32 AF31 AF30 AF29 AF28 AF26 AF25 AF24 AF23 AF22 AF21 AF20 AF18 AF17 AF16 AF15 AF14 AF13 AF12 AF10 AF9 AF8 AF7" formula="1"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4:AA64"/>
  <sheetViews>
    <sheetView workbookViewId="0">
      <selection activeCell="T77" sqref="T77"/>
    </sheetView>
  </sheetViews>
  <sheetFormatPr defaultRowHeight="15"/>
  <cols>
    <col min="2" max="13" width="12.85546875" customWidth="1"/>
    <col min="15" max="15" width="8.42578125" customWidth="1"/>
    <col min="16" max="16" width="9.85546875" customWidth="1"/>
    <col min="17" max="18" width="9.140625" customWidth="1"/>
    <col min="19" max="22" width="7.85546875" customWidth="1"/>
    <col min="23" max="27" width="7.7109375" customWidth="1"/>
  </cols>
  <sheetData>
    <row r="4" spans="1:13">
      <c r="A4" t="s">
        <v>70</v>
      </c>
      <c r="B4" s="5" t="s">
        <v>169</v>
      </c>
      <c r="C4" s="5" t="s">
        <v>170</v>
      </c>
      <c r="D4" s="5" t="s">
        <v>171</v>
      </c>
      <c r="E4" s="5" t="s">
        <v>172</v>
      </c>
      <c r="F4" s="5" t="s">
        <v>173</v>
      </c>
      <c r="G4" s="5" t="s">
        <v>174</v>
      </c>
      <c r="H4" s="5" t="s">
        <v>182</v>
      </c>
      <c r="I4" s="5" t="s">
        <v>187</v>
      </c>
      <c r="J4" s="5" t="s">
        <v>189</v>
      </c>
      <c r="K4" s="5" t="s">
        <v>190</v>
      </c>
      <c r="L4" s="5" t="s">
        <v>191</v>
      </c>
      <c r="M4" s="5" t="s">
        <v>192</v>
      </c>
    </row>
    <row r="5" spans="1:13">
      <c r="A5" t="s">
        <v>118</v>
      </c>
      <c r="B5" s="440">
        <v>889.39189709999994</v>
      </c>
      <c r="C5" s="440">
        <v>863.38173849999998</v>
      </c>
      <c r="D5" s="440">
        <v>721.48394840000003</v>
      </c>
      <c r="E5" s="440">
        <v>547.44403780000005</v>
      </c>
      <c r="F5" s="440">
        <v>625.87342860000001</v>
      </c>
      <c r="G5" s="440">
        <v>615.45025080000005</v>
      </c>
      <c r="H5" s="440">
        <v>718.03826600000002</v>
      </c>
      <c r="I5" s="440">
        <v>721.51093639999999</v>
      </c>
      <c r="J5" s="440">
        <f>SUM('AB20'!AQ12:AS12)/1000</f>
        <v>761.92719570000008</v>
      </c>
      <c r="K5" s="440">
        <f>SUM('AB20'!AT12:AV12)/1000</f>
        <v>712.62541180000005</v>
      </c>
      <c r="L5" s="440">
        <v>0</v>
      </c>
      <c r="M5" s="440">
        <v>0</v>
      </c>
    </row>
    <row r="6" spans="1:13">
      <c r="A6" t="s">
        <v>176</v>
      </c>
      <c r="B6" s="440">
        <v>1709.9922096</v>
      </c>
      <c r="C6" s="440">
        <v>1964.1760197000001</v>
      </c>
      <c r="D6" s="440">
        <v>1718.5060950000002</v>
      </c>
      <c r="E6" s="440">
        <v>1524.4259520999999</v>
      </c>
      <c r="F6" s="440">
        <v>1740.9858561999997</v>
      </c>
      <c r="G6" s="440">
        <v>2135.7334188</v>
      </c>
      <c r="H6" s="440">
        <v>1789.9946018000001</v>
      </c>
      <c r="I6" s="440">
        <v>1709.4747049999999</v>
      </c>
      <c r="J6" s="440">
        <f>SUM(Animate!AQ12:AS12)/1000</f>
        <v>2034.8560809000001</v>
      </c>
      <c r="K6" s="440">
        <f>SUM(Animate!AT12:AV12)/1000</f>
        <v>2289.5021778999999</v>
      </c>
      <c r="L6" s="440">
        <v>0</v>
      </c>
      <c r="M6" s="440">
        <v>0</v>
      </c>
    </row>
    <row r="7" spans="1:13">
      <c r="A7" t="s">
        <v>177</v>
      </c>
      <c r="B7" s="440">
        <v>3731.2299790000002</v>
      </c>
      <c r="C7" s="440">
        <v>3222.4856599000004</v>
      </c>
      <c r="D7" s="440">
        <v>2680.8611575999998</v>
      </c>
      <c r="E7" s="440">
        <v>2100.5493857000001</v>
      </c>
      <c r="F7" s="440">
        <v>2100.5493857000001</v>
      </c>
      <c r="G7" s="440">
        <v>2026.7268586</v>
      </c>
      <c r="H7" s="440">
        <v>1758.9289392999999</v>
      </c>
      <c r="I7" s="440">
        <v>1850.1675055000001</v>
      </c>
      <c r="J7" s="440">
        <f>SUM(Omnigen!AQ12:AS12)/1000</f>
        <v>1692.9368098999998</v>
      </c>
      <c r="K7" s="440">
        <f>SUM(Omnigen!AT12:AV12)/1000</f>
        <v>1783.0189301999999</v>
      </c>
      <c r="L7" s="440">
        <v>0</v>
      </c>
      <c r="M7" s="440">
        <v>0</v>
      </c>
    </row>
    <row r="8" spans="1:13">
      <c r="A8" t="s">
        <v>178</v>
      </c>
      <c r="B8" s="440">
        <v>28.578049999999998</v>
      </c>
      <c r="C8" s="440">
        <v>42.056940000000004</v>
      </c>
      <c r="D8" s="440">
        <v>103.5091583</v>
      </c>
      <c r="E8" s="440">
        <v>135.24164260000001</v>
      </c>
      <c r="F8" s="440">
        <v>47.894589999999994</v>
      </c>
      <c r="G8" s="440">
        <v>91.347970000000004</v>
      </c>
      <c r="H8" s="440">
        <v>130.76197999999999</v>
      </c>
      <c r="I8" s="440">
        <v>102.86606</v>
      </c>
      <c r="J8" s="440">
        <f>SUM('Yeast Culture'!AQ12:AS12)/1000</f>
        <v>131.91901720000001</v>
      </c>
      <c r="K8" s="440">
        <f>SUM('Yeast Culture'!AT12:AV12)/1000</f>
        <v>140.33038209999998</v>
      </c>
      <c r="L8" s="440">
        <v>0</v>
      </c>
      <c r="M8" s="440">
        <v>0</v>
      </c>
    </row>
    <row r="9" spans="1:13">
      <c r="A9" t="s">
        <v>179</v>
      </c>
      <c r="B9" s="440">
        <v>38.573700599999995</v>
      </c>
      <c r="C9" s="440">
        <v>38.545200299999998</v>
      </c>
      <c r="D9" s="440"/>
      <c r="E9" s="440"/>
      <c r="F9" s="440"/>
      <c r="G9" s="440"/>
      <c r="H9" s="440"/>
      <c r="I9" s="440">
        <v>0</v>
      </c>
      <c r="J9" s="440">
        <f>SUM('Specialty Blends -Dairy'!AQ12:AS12)/1000</f>
        <v>0</v>
      </c>
      <c r="K9" s="440">
        <f>SUM('Specialty Blends -Dairy'!AT12:AV12)/1000</f>
        <v>0</v>
      </c>
      <c r="L9" s="440">
        <v>0</v>
      </c>
      <c r="M9" s="440">
        <v>0</v>
      </c>
    </row>
    <row r="10" spans="1:13">
      <c r="B10" s="440"/>
      <c r="C10" s="440"/>
      <c r="D10" s="440"/>
      <c r="E10" s="440"/>
      <c r="F10" s="440"/>
      <c r="G10" s="440"/>
      <c r="H10" s="440"/>
      <c r="I10" s="440"/>
      <c r="J10" s="440"/>
      <c r="K10" s="440"/>
      <c r="L10" s="440"/>
      <c r="M10" s="440"/>
    </row>
    <row r="11" spans="1:13">
      <c r="A11" t="s">
        <v>69</v>
      </c>
      <c r="B11" s="5" t="s">
        <v>169</v>
      </c>
      <c r="C11" s="5" t="s">
        <v>170</v>
      </c>
      <c r="D11" s="5" t="s">
        <v>171</v>
      </c>
      <c r="E11" s="5" t="s">
        <v>172</v>
      </c>
      <c r="F11" s="5" t="s">
        <v>173</v>
      </c>
      <c r="G11" s="5" t="s">
        <v>174</v>
      </c>
      <c r="H11" s="5" t="s">
        <v>182</v>
      </c>
      <c r="I11" s="5" t="s">
        <v>187</v>
      </c>
      <c r="J11" s="5" t="s">
        <v>189</v>
      </c>
      <c r="K11" s="5" t="s">
        <v>190</v>
      </c>
      <c r="L11" s="5" t="s">
        <v>191</v>
      </c>
      <c r="M11" s="5" t="s">
        <v>192</v>
      </c>
    </row>
    <row r="12" spans="1:13">
      <c r="A12" t="s">
        <v>118</v>
      </c>
      <c r="B12" s="441">
        <v>462.16746879999999</v>
      </c>
      <c r="C12" s="441">
        <v>505.91281859999998</v>
      </c>
      <c r="D12" s="441">
        <v>368.49577600000003</v>
      </c>
      <c r="E12" s="441">
        <v>248.88285350000001</v>
      </c>
      <c r="F12" s="441">
        <v>237.93481690000002</v>
      </c>
      <c r="G12" s="441">
        <v>207.96585750000003</v>
      </c>
      <c r="H12" s="441">
        <v>234.96211980000001</v>
      </c>
      <c r="I12" s="440">
        <v>251.39042430000001</v>
      </c>
      <c r="J12" s="440">
        <f>SUM('AB20'!AQ20:AS20)/1000</f>
        <v>218.24386010000001</v>
      </c>
      <c r="K12" s="440">
        <f>SUM('AB20'!AT20:AV20)/1000</f>
        <v>308.80835000000002</v>
      </c>
      <c r="L12" s="440">
        <v>0</v>
      </c>
      <c r="M12" s="440">
        <v>0</v>
      </c>
    </row>
    <row r="13" spans="1:13">
      <c r="A13" t="s">
        <v>176</v>
      </c>
      <c r="B13" s="440">
        <v>2937.2388012000001</v>
      </c>
      <c r="C13" s="440">
        <v>3220.5358926999997</v>
      </c>
      <c r="D13" s="440">
        <v>3115.08896</v>
      </c>
      <c r="E13" s="440">
        <v>2777.6075876</v>
      </c>
      <c r="F13" s="440">
        <v>2885.2312366000001</v>
      </c>
      <c r="G13" s="440">
        <v>3405.7646887999999</v>
      </c>
      <c r="H13" s="440">
        <v>2895.6951978000002</v>
      </c>
      <c r="I13" s="440">
        <v>2787.8149898000001</v>
      </c>
      <c r="J13" s="440">
        <f>SUM(Animate!AQ20:AS20)/1000</f>
        <v>3316.8789047000005</v>
      </c>
      <c r="K13" s="440">
        <f>SUM(Animate!AT20:AV20)/1000</f>
        <v>3396.2712990999999</v>
      </c>
      <c r="L13" s="440">
        <v>0</v>
      </c>
      <c r="M13" s="440">
        <v>0</v>
      </c>
    </row>
    <row r="14" spans="1:13">
      <c r="A14" t="s">
        <v>177</v>
      </c>
      <c r="B14" s="440">
        <v>2909.2373475999998</v>
      </c>
      <c r="C14" s="440">
        <v>2900.0770057999998</v>
      </c>
      <c r="D14" s="440">
        <v>2582.8852089000002</v>
      </c>
      <c r="E14" s="440">
        <v>2390.5178221107021</v>
      </c>
      <c r="F14" s="440">
        <v>2341.0853042999997</v>
      </c>
      <c r="G14" s="440">
        <v>2020.3492896</v>
      </c>
      <c r="H14" s="440">
        <v>2109.2531411999998</v>
      </c>
      <c r="I14" s="440">
        <v>2100.1321050000001</v>
      </c>
      <c r="J14" s="440">
        <f>SUM(Omnigen!AQ20:AS20)/1000</f>
        <v>2000.3222579999999</v>
      </c>
      <c r="K14" s="440">
        <f>SUM(Omnigen!AT20:AV20)/1000</f>
        <v>1984.4130872000001</v>
      </c>
      <c r="L14" s="440">
        <v>0</v>
      </c>
      <c r="M14" s="440">
        <v>0</v>
      </c>
    </row>
    <row r="15" spans="1:13">
      <c r="A15" t="s">
        <v>178</v>
      </c>
      <c r="B15" s="440">
        <v>75.459797999999992</v>
      </c>
      <c r="C15" s="440">
        <v>165.50669790000001</v>
      </c>
      <c r="D15" s="440">
        <v>119.0035886</v>
      </c>
      <c r="E15" s="440">
        <v>104.59115270000001</v>
      </c>
      <c r="F15" s="440">
        <v>108.51824090000001</v>
      </c>
      <c r="G15" s="440">
        <v>139.75403</v>
      </c>
      <c r="H15" s="440">
        <v>126.61091999999999</v>
      </c>
      <c r="I15" s="440">
        <v>165.60099209999998</v>
      </c>
      <c r="J15" s="440">
        <f>SUM('Yeast Culture'!AQ20:AS20)/1000</f>
        <v>144.1689059</v>
      </c>
      <c r="K15" s="440">
        <f>SUM('Yeast Culture'!AT20:AV20)/1000</f>
        <v>141.669838</v>
      </c>
      <c r="L15" s="440">
        <v>0</v>
      </c>
      <c r="M15" s="440">
        <v>0</v>
      </c>
    </row>
    <row r="16" spans="1:13">
      <c r="A16" t="s">
        <v>179</v>
      </c>
      <c r="B16" s="440">
        <v>20.202947999999999</v>
      </c>
      <c r="C16" s="440">
        <v>0</v>
      </c>
      <c r="D16" s="440"/>
      <c r="E16" s="440"/>
      <c r="F16" s="440"/>
      <c r="G16" s="440"/>
      <c r="H16" s="440">
        <v>261.95697460000002</v>
      </c>
      <c r="I16" s="440">
        <v>263.18727289999998</v>
      </c>
      <c r="J16" s="440">
        <f>SUM('Specialty Blends -Dairy'!AQ20:AS20)/1000</f>
        <v>258.76568830000002</v>
      </c>
      <c r="K16" s="440">
        <f>SUM('Specialty Blends -Dairy'!AT20:AV20)/1000</f>
        <v>232.42558599999998</v>
      </c>
      <c r="L16" s="440">
        <v>0</v>
      </c>
      <c r="M16" s="440">
        <v>0</v>
      </c>
    </row>
    <row r="17" spans="1:13">
      <c r="B17" s="440"/>
      <c r="C17" s="440"/>
      <c r="D17" s="440"/>
      <c r="E17" s="440"/>
      <c r="F17" s="440"/>
      <c r="G17" s="440"/>
      <c r="H17" s="440"/>
      <c r="I17" s="440"/>
      <c r="J17" s="440"/>
      <c r="K17" s="440"/>
      <c r="L17" s="440"/>
      <c r="M17" s="440"/>
    </row>
    <row r="18" spans="1:13">
      <c r="A18" t="s">
        <v>28</v>
      </c>
      <c r="B18" s="5" t="s">
        <v>169</v>
      </c>
      <c r="C18" s="5" t="s">
        <v>170</v>
      </c>
      <c r="D18" s="5" t="s">
        <v>171</v>
      </c>
      <c r="E18" s="5" t="s">
        <v>172</v>
      </c>
      <c r="F18" s="5" t="s">
        <v>173</v>
      </c>
      <c r="G18" s="5" t="s">
        <v>174</v>
      </c>
      <c r="H18" s="5" t="s">
        <v>182</v>
      </c>
      <c r="I18" s="5" t="s">
        <v>187</v>
      </c>
      <c r="J18" s="5" t="s">
        <v>189</v>
      </c>
      <c r="K18" s="5" t="s">
        <v>190</v>
      </c>
      <c r="L18" s="5" t="s">
        <v>191</v>
      </c>
      <c r="M18" s="5" t="s">
        <v>192</v>
      </c>
    </row>
    <row r="19" spans="1:13">
      <c r="A19" t="s">
        <v>118</v>
      </c>
      <c r="B19" s="440">
        <v>247.02353159999998</v>
      </c>
      <c r="C19" s="440">
        <v>489.26074599999998</v>
      </c>
      <c r="D19" s="440">
        <v>451.94371580000001</v>
      </c>
      <c r="E19" s="440">
        <v>352.70097489999995</v>
      </c>
      <c r="F19" s="440">
        <v>307.76702010000002</v>
      </c>
      <c r="G19" s="440">
        <v>329.34956599999998</v>
      </c>
      <c r="H19" s="440">
        <v>309.29752639999998</v>
      </c>
      <c r="I19" s="440">
        <v>743.19831420000003</v>
      </c>
      <c r="J19" s="440">
        <f>SUM('AB20'!AQ28:AS28)/1000</f>
        <v>356.25656200000003</v>
      </c>
      <c r="K19" s="440">
        <f>SUM('AB20'!AT28:AV28)/1000</f>
        <v>555.35304329999997</v>
      </c>
      <c r="L19" s="440">
        <v>0</v>
      </c>
      <c r="M19" s="440">
        <v>0</v>
      </c>
    </row>
    <row r="20" spans="1:13">
      <c r="A20" t="s">
        <v>176</v>
      </c>
      <c r="B20" s="440">
        <v>1627.6950659000001</v>
      </c>
      <c r="C20" s="440">
        <v>2056.6325819999997</v>
      </c>
      <c r="D20" s="440">
        <v>1571.3691906000001</v>
      </c>
      <c r="E20" s="440">
        <v>1505.6253657</v>
      </c>
      <c r="F20" s="440">
        <v>1892.7463243999998</v>
      </c>
      <c r="G20" s="440">
        <v>2077.2224615999999</v>
      </c>
      <c r="H20" s="440">
        <v>1398.776695</v>
      </c>
      <c r="I20" s="440">
        <v>1549.6993308999999</v>
      </c>
      <c r="J20" s="440">
        <f>SUM(Animate!AQ28:AS28)/1000</f>
        <v>2173.7306000999997</v>
      </c>
      <c r="K20" s="440">
        <f>SUM(Animate!AT28:AV28)/1000</f>
        <v>2320.8167920000001</v>
      </c>
      <c r="L20" s="440">
        <v>0</v>
      </c>
      <c r="M20" s="440">
        <v>0</v>
      </c>
    </row>
    <row r="21" spans="1:13">
      <c r="A21" t="s">
        <v>177</v>
      </c>
      <c r="B21" s="440">
        <v>2006.0821518</v>
      </c>
      <c r="C21" s="440">
        <v>1267.8613143</v>
      </c>
      <c r="D21" s="440">
        <v>1903.1329407999999</v>
      </c>
      <c r="E21" s="440">
        <v>1813.4613465999998</v>
      </c>
      <c r="F21" s="440">
        <v>1405.3892077</v>
      </c>
      <c r="G21" s="440">
        <v>1267.8613143</v>
      </c>
      <c r="H21" s="440">
        <v>1182.1773859</v>
      </c>
      <c r="I21" s="440">
        <v>1193.3965197</v>
      </c>
      <c r="J21" s="440">
        <f>SUM(Omnigen!AQ28:AS28)/1000</f>
        <v>914.36299410000004</v>
      </c>
      <c r="K21" s="440">
        <f>SUM(Omnigen!AT28:AV28)/1000</f>
        <v>1186.2174540999999</v>
      </c>
      <c r="L21" s="440">
        <v>0</v>
      </c>
      <c r="M21" s="440">
        <v>0</v>
      </c>
    </row>
    <row r="22" spans="1:13">
      <c r="A22" t="s">
        <v>178</v>
      </c>
      <c r="B22" s="440">
        <v>132.00314</v>
      </c>
      <c r="C22" s="440">
        <v>185.68896939999999</v>
      </c>
      <c r="D22" s="440">
        <v>269.7314748</v>
      </c>
      <c r="E22" s="440">
        <v>269.73574060000004</v>
      </c>
      <c r="F22" s="440">
        <v>97.850187599999998</v>
      </c>
      <c r="G22" s="440">
        <v>300.07429999999999</v>
      </c>
      <c r="H22" s="440">
        <v>299.19885770000002</v>
      </c>
      <c r="I22" s="440">
        <v>636.63243009999997</v>
      </c>
      <c r="J22" s="440">
        <f>SUM('Yeast Culture'!AQ28:AS28)/1000</f>
        <v>363.85088030000003</v>
      </c>
      <c r="K22" s="440">
        <f>SUM('Yeast Culture'!AT28:AV28)/1000</f>
        <v>367.82058999999998</v>
      </c>
      <c r="L22" s="440">
        <v>0</v>
      </c>
      <c r="M22" s="440">
        <v>0</v>
      </c>
    </row>
    <row r="23" spans="1:13">
      <c r="A23" t="s">
        <v>179</v>
      </c>
      <c r="B23" s="440">
        <v>157.77638620000002</v>
      </c>
      <c r="C23" s="440">
        <v>144.5505422</v>
      </c>
      <c r="D23" s="440">
        <v>116.82112339999999</v>
      </c>
      <c r="E23" s="440">
        <v>30.1</v>
      </c>
      <c r="F23" s="440">
        <v>17.2</v>
      </c>
      <c r="G23" s="440">
        <v>25.8</v>
      </c>
      <c r="H23" s="440">
        <v>22.92</v>
      </c>
      <c r="I23" s="440">
        <v>502.05976020000003</v>
      </c>
      <c r="J23" s="440">
        <f>SUM('Specialty Blends -Dairy'!AQ28:AS28)/1000</f>
        <v>-0.29320000000000002</v>
      </c>
      <c r="K23" s="440">
        <f>SUM('Specialty Blends -Dairy'!AT28:AV28)/1000</f>
        <v>0</v>
      </c>
      <c r="L23" s="440">
        <v>0</v>
      </c>
      <c r="M23" s="440">
        <v>0</v>
      </c>
    </row>
    <row r="25" spans="1:13">
      <c r="A25" t="s">
        <v>180</v>
      </c>
      <c r="B25" s="5" t="s">
        <v>169</v>
      </c>
      <c r="C25" s="5" t="s">
        <v>170</v>
      </c>
      <c r="D25" s="5" t="s">
        <v>171</v>
      </c>
      <c r="E25" s="5" t="s">
        <v>172</v>
      </c>
      <c r="F25" s="5" t="s">
        <v>173</v>
      </c>
      <c r="G25" s="5" t="s">
        <v>174</v>
      </c>
      <c r="H25" s="5" t="s">
        <v>182</v>
      </c>
      <c r="I25" s="5" t="s">
        <v>175</v>
      </c>
      <c r="J25" s="5" t="s">
        <v>189</v>
      </c>
      <c r="K25" s="5" t="s">
        <v>190</v>
      </c>
      <c r="L25" s="5" t="s">
        <v>191</v>
      </c>
      <c r="M25" s="5" t="s">
        <v>192</v>
      </c>
    </row>
    <row r="26" spans="1:13">
      <c r="A26" t="s">
        <v>118</v>
      </c>
      <c r="B26" s="440">
        <f>SUM('AB20'!AQ67:AS67)/1000</f>
        <v>1598.5828974999999</v>
      </c>
      <c r="C26" s="440">
        <v>1858.5553031000002</v>
      </c>
      <c r="D26" s="440">
        <v>1541.9234402</v>
      </c>
      <c r="E26" s="440">
        <v>1149.0278662000001</v>
      </c>
      <c r="F26" s="440">
        <v>1171.5752656</v>
      </c>
      <c r="G26" s="440">
        <v>1152.7656743</v>
      </c>
      <c r="H26" s="440">
        <f>SUM('AB20'!AW69:AY69)/1000</f>
        <v>1531.0373256083137</v>
      </c>
      <c r="I26" s="440">
        <v>1421.6183861374552</v>
      </c>
      <c r="J26" s="440">
        <f>SUM('AB20'!AQ69:AS69)/1000</f>
        <v>1336.4276178000002</v>
      </c>
      <c r="K26" s="440">
        <f>SUM('AB20'!AT69:AV69)/1000</f>
        <v>1576.7868051</v>
      </c>
      <c r="L26" s="440">
        <v>0</v>
      </c>
      <c r="M26" s="440">
        <v>0</v>
      </c>
    </row>
    <row r="27" spans="1:13">
      <c r="A27" t="s">
        <v>176</v>
      </c>
      <c r="B27" s="440">
        <v>6274.9260767000005</v>
      </c>
      <c r="C27" s="440">
        <v>7241.3444943999993</v>
      </c>
      <c r="D27" s="440">
        <v>6404.9642456000001</v>
      </c>
      <c r="E27" s="440">
        <v>5807.6589053999996</v>
      </c>
      <c r="F27" s="440">
        <v>6518.9634171999996</v>
      </c>
      <c r="G27" s="440">
        <v>7618.7205692000007</v>
      </c>
      <c r="H27" s="440">
        <f>SUM(Animate!AW53:AY53)/1000</f>
        <v>7392.69334438858</v>
      </c>
      <c r="I27" s="440">
        <v>6046.9890256999988</v>
      </c>
      <c r="J27" s="440">
        <f>SUM(Animate!AQ53:AS53)/1000</f>
        <v>7525.4655856999998</v>
      </c>
      <c r="K27" s="440">
        <f>SUM(Animate!AT53:AV53)/1000</f>
        <v>8006.5902690000003</v>
      </c>
      <c r="L27" s="440">
        <v>0</v>
      </c>
      <c r="M27" s="440">
        <v>0</v>
      </c>
    </row>
    <row r="28" spans="1:13">
      <c r="A28" t="s">
        <v>177</v>
      </c>
      <c r="B28" s="440">
        <v>8646.5494784000002</v>
      </c>
      <c r="C28" s="440">
        <v>7390.4239800000005</v>
      </c>
      <c r="D28" s="440">
        <v>7166.8793072999997</v>
      </c>
      <c r="E28" s="440">
        <v>6304.5285544107019</v>
      </c>
      <c r="F28" s="440">
        <v>5847.0238976999999</v>
      </c>
      <c r="G28" s="440">
        <v>5314.9374625</v>
      </c>
      <c r="H28" s="440">
        <f>SUM(Omnigen!AW53:AY53)/1000</f>
        <v>4832.8414547152033</v>
      </c>
      <c r="I28" s="440">
        <v>5143.6961302000009</v>
      </c>
      <c r="J28" s="440">
        <f>SUM(Omnigen!AQ53:AS53)/1000</f>
        <v>4607.6220619999986</v>
      </c>
      <c r="K28" s="440">
        <f>SUM(Omnigen!AT53:AV53)/1000</f>
        <v>4953.6494714999999</v>
      </c>
      <c r="L28" s="440">
        <v>0</v>
      </c>
      <c r="M28" s="440">
        <v>0</v>
      </c>
    </row>
    <row r="29" spans="1:13">
      <c r="A29" t="s">
        <v>178</v>
      </c>
      <c r="B29" s="440">
        <v>236.040988</v>
      </c>
      <c r="C29" s="440">
        <v>393.25260730000002</v>
      </c>
      <c r="D29" s="440">
        <v>492.24422170000003</v>
      </c>
      <c r="E29" s="440">
        <v>509.56853590000003</v>
      </c>
      <c r="F29" s="440">
        <v>254.26301850000002</v>
      </c>
      <c r="G29" s="440">
        <v>531.17629999999997</v>
      </c>
      <c r="H29" s="440">
        <f>SUM('Yeast Culture'!AW69:AY69)/1000</f>
        <v>718.29181850000009</v>
      </c>
      <c r="I29" s="440">
        <v>899.15197474794024</v>
      </c>
      <c r="J29" s="440">
        <f>SUM('Yeast Culture'!AQ69:AS69)/1000</f>
        <v>639.9388034000001</v>
      </c>
      <c r="K29" s="440">
        <f>SUM('Yeast Culture'!AT69:AV69)/1000</f>
        <v>649.82081010000002</v>
      </c>
      <c r="L29" s="440">
        <v>0</v>
      </c>
      <c r="M29" s="440">
        <v>0</v>
      </c>
    </row>
    <row r="30" spans="1:13">
      <c r="A30" t="s">
        <v>179</v>
      </c>
      <c r="B30" s="440">
        <v>216.55303480000001</v>
      </c>
      <c r="C30" s="440">
        <v>183.0957425</v>
      </c>
      <c r="D30" s="440">
        <v>116.82112339999999</v>
      </c>
      <c r="E30" s="440">
        <v>30.1</v>
      </c>
      <c r="F30" s="440">
        <v>17.2</v>
      </c>
      <c r="G30" s="440">
        <v>25.8</v>
      </c>
      <c r="H30" s="440">
        <f>SUM('Specialty Blends -Dairy'!AW69:AY69)/1000</f>
        <v>253.30670429999998</v>
      </c>
      <c r="I30" s="440">
        <v>65.52</v>
      </c>
      <c r="J30" s="440">
        <f>SUM('Specialty Blends -Dairy'!AQ69:AS69)/1000</f>
        <v>258.47248830000001</v>
      </c>
      <c r="K30" s="440">
        <f>SUM('Specialty Blends -Dairy'!AT69:AV69)/1000</f>
        <v>232.42558599999998</v>
      </c>
      <c r="L30" s="440">
        <v>0</v>
      </c>
      <c r="M30" s="440">
        <v>0</v>
      </c>
    </row>
    <row r="32" spans="1:13">
      <c r="F32" s="95"/>
    </row>
    <row r="45" spans="15:27">
      <c r="R45" s="95"/>
    </row>
    <row r="46" spans="15:27">
      <c r="O46" t="s">
        <v>180</v>
      </c>
      <c r="P46" s="5" t="s">
        <v>169</v>
      </c>
      <c r="Q46" s="5" t="s">
        <v>170</v>
      </c>
      <c r="R46" s="5" t="s">
        <v>171</v>
      </c>
      <c r="S46" s="5" t="s">
        <v>172</v>
      </c>
      <c r="T46" s="5" t="s">
        <v>173</v>
      </c>
      <c r="U46" s="5" t="s">
        <v>174</v>
      </c>
      <c r="V46" s="5" t="s">
        <v>182</v>
      </c>
      <c r="W46" s="5" t="s">
        <v>175</v>
      </c>
      <c r="X46" s="5" t="s">
        <v>189</v>
      </c>
      <c r="Y46" s="5" t="s">
        <v>190</v>
      </c>
      <c r="Z46" s="5" t="s">
        <v>191</v>
      </c>
      <c r="AA46" s="5" t="s">
        <v>192</v>
      </c>
    </row>
    <row r="47" spans="15:27">
      <c r="O47" s="53" t="s">
        <v>118</v>
      </c>
      <c r="P47" s="375">
        <f>SUM('AB20'!Z67:AB67)/1000</f>
        <v>1130.0561074999998</v>
      </c>
      <c r="Q47" s="375">
        <f>SUM('AB20'!AC67:AE67)/1000</f>
        <v>1346.2456631</v>
      </c>
      <c r="R47" s="375">
        <f>SUM('AB20'!AF67:AH67)/1000</f>
        <v>1090.8525901999999</v>
      </c>
      <c r="S47" s="375">
        <f>SUM('AB20'!AI67:AK67)/1000</f>
        <v>812.35027620000005</v>
      </c>
      <c r="T47" s="375">
        <f>SUM('AB20'!Z68:AB68)/1000</f>
        <v>836.15124560000004</v>
      </c>
      <c r="U47" s="375">
        <f>SUM('AB20'!AC68:AE68)/1000</f>
        <v>814.12083429999996</v>
      </c>
      <c r="V47" s="375">
        <f>SUM('AB20'!AF68:AH68)/1000</f>
        <v>883.37626220000004</v>
      </c>
      <c r="W47" s="375">
        <f>SUM('AB20'!AI68:AK68)/1000</f>
        <v>997.873198</v>
      </c>
      <c r="X47" s="375">
        <f>SUM('AB20'!Z69:AB69)/1000</f>
        <v>982.7810078</v>
      </c>
      <c r="Y47" s="375">
        <f>SUM('AB20'!AC69:AE69)/1000</f>
        <v>1160.1760251000003</v>
      </c>
      <c r="Z47" s="440">
        <v>0</v>
      </c>
      <c r="AA47" s="440">
        <v>0</v>
      </c>
    </row>
    <row r="48" spans="15:27">
      <c r="O48" s="53" t="s">
        <v>178</v>
      </c>
      <c r="P48" s="375">
        <f>SUM('Yeast Culture'!Z67:AB67)/1000</f>
        <v>112.19231090000001</v>
      </c>
      <c r="Q48" s="375">
        <f>SUM('Yeast Culture'!AC67:AE67)/1000</f>
        <v>192.29613495033075</v>
      </c>
      <c r="R48" s="375">
        <f>SUM('Yeast Culture'!AF67:AH67)/1000</f>
        <v>220.30949609999999</v>
      </c>
      <c r="S48" s="375">
        <f>SUM('Yeast Culture'!AI67:AK67)/1000</f>
        <v>204.25029589999997</v>
      </c>
      <c r="T48" s="375">
        <f>SUM('Yeast Culture'!Z68:AB68)/1000</f>
        <v>97.334028500000002</v>
      </c>
      <c r="U48" s="375">
        <f>SUM('Yeast Culture'!AC68:AE68)/1000</f>
        <v>206.81383</v>
      </c>
      <c r="V48" s="375">
        <f>SUM('Yeast Culture'!AF68:AH68)/1000</f>
        <v>227.94339769999999</v>
      </c>
      <c r="W48" s="375">
        <f>SUM('Yeast Culture'!AI68:AK68)/1000</f>
        <v>247.19837770000001</v>
      </c>
      <c r="X48" s="375">
        <f>SUM('Yeast Culture'!Z69:AB69)/1000</f>
        <v>221.50839339999999</v>
      </c>
      <c r="Y48" s="375">
        <f>SUM('Yeast Culture'!AC69:AE69)/1000</f>
        <v>265.32148009999997</v>
      </c>
      <c r="Z48" s="440">
        <v>0</v>
      </c>
      <c r="AA48" s="440">
        <v>0</v>
      </c>
    </row>
    <row r="49" spans="2:27">
      <c r="O49" s="53" t="s">
        <v>179</v>
      </c>
      <c r="P49" s="375">
        <f>SUM('Specialty Blends -Dairy'!Z67:AB67)/1000</f>
        <v>33.956368600000005</v>
      </c>
      <c r="Q49" s="375">
        <f>SUM('Specialty Blends -Dairy'!AC67:AE67)/1000</f>
        <v>22.049970300000002</v>
      </c>
      <c r="R49" s="375">
        <f>SUM('Specialty Blends -Dairy'!AF67:AH67)/1000</f>
        <v>0</v>
      </c>
      <c r="S49" s="375">
        <f>SUM('Specialty Blends -Dairy'!AI67:AK67)/1000</f>
        <v>0</v>
      </c>
      <c r="T49" s="375">
        <f>SUM('Specialty Blends -Dairy'!Z68:AB68)/1000</f>
        <v>0</v>
      </c>
      <c r="U49" s="375">
        <f>SUM('Specialty Blends -Dairy'!AC68:AE68)/1000</f>
        <v>0</v>
      </c>
      <c r="V49" s="375">
        <f>SUM('Specialty Blends -Dairy'!AF68:AH68)/1000</f>
        <v>120.49046460000001</v>
      </c>
      <c r="W49" s="375">
        <f>SUM('Specialty Blends -Dairy'!AI68:AK68)/1000</f>
        <v>122.67280290000001</v>
      </c>
      <c r="X49" s="375">
        <f>SUM('Specialty Blends -Dairy'!Z69:AB69)/1000</f>
        <v>99.448388299999991</v>
      </c>
      <c r="Y49" s="375">
        <f>SUM('Specialty Blends -Dairy'!AC69:AE69)/1000</f>
        <v>79.471816000000004</v>
      </c>
      <c r="Z49" s="440">
        <v>0</v>
      </c>
      <c r="AA49" s="440">
        <v>0</v>
      </c>
    </row>
    <row r="50" spans="2:27">
      <c r="O50" s="53"/>
      <c r="P50" s="53"/>
      <c r="Q50" s="53"/>
      <c r="R50" s="53"/>
      <c r="S50" s="53"/>
      <c r="T50" s="53"/>
      <c r="U50" s="53"/>
      <c r="V50" s="53"/>
      <c r="W50" s="53"/>
      <c r="X50" s="53"/>
      <c r="Y50" s="53"/>
      <c r="Z50" s="53"/>
      <c r="AA50" s="53"/>
    </row>
    <row r="51" spans="2:27">
      <c r="O51" s="53"/>
      <c r="P51" s="53"/>
      <c r="Q51" s="53"/>
      <c r="R51" s="53"/>
      <c r="S51" s="53"/>
      <c r="T51" s="53"/>
      <c r="U51" s="53"/>
      <c r="V51" s="53"/>
      <c r="W51" s="53"/>
      <c r="X51" s="53"/>
      <c r="Y51" s="53"/>
      <c r="Z51" s="53"/>
      <c r="AA51" s="53"/>
    </row>
    <row r="52" spans="2:27">
      <c r="O52" s="53"/>
      <c r="P52" s="53"/>
      <c r="Q52" s="53"/>
      <c r="R52" s="53"/>
      <c r="S52" s="53"/>
      <c r="T52" s="53"/>
      <c r="U52" s="53"/>
      <c r="V52" s="53"/>
      <c r="W52" s="53"/>
      <c r="X52" s="53"/>
      <c r="Y52" s="53"/>
      <c r="Z52" s="53"/>
      <c r="AA52" s="53"/>
    </row>
    <row r="53" spans="2:27">
      <c r="O53" s="53"/>
      <c r="P53" s="5" t="s">
        <v>169</v>
      </c>
      <c r="Q53" s="5" t="s">
        <v>170</v>
      </c>
      <c r="R53" s="5" t="s">
        <v>171</v>
      </c>
      <c r="S53" s="5" t="s">
        <v>172</v>
      </c>
      <c r="T53" s="5" t="s">
        <v>173</v>
      </c>
      <c r="U53" s="5" t="s">
        <v>174</v>
      </c>
      <c r="V53" s="5" t="s">
        <v>182</v>
      </c>
      <c r="W53" s="5" t="s">
        <v>175</v>
      </c>
      <c r="X53" s="5" t="s">
        <v>189</v>
      </c>
      <c r="Y53" s="5" t="s">
        <v>190</v>
      </c>
      <c r="Z53" s="5" t="s">
        <v>191</v>
      </c>
      <c r="AA53" s="5" t="s">
        <v>192</v>
      </c>
    </row>
    <row r="54" spans="2:27">
      <c r="O54" s="53" t="s">
        <v>176</v>
      </c>
      <c r="P54" s="375">
        <f>SUM(Animate!Z51:AB51)/1000</f>
        <v>3995.3555566999999</v>
      </c>
      <c r="Q54" s="375">
        <f>SUM(Animate!AC51:AE51)/1000</f>
        <v>4865.5479844000001</v>
      </c>
      <c r="R54" s="375">
        <f>SUM(Animate!AF51:AH51)/1000</f>
        <v>4235.8219155999996</v>
      </c>
      <c r="S54" s="375">
        <f>SUM(Animate!AI51:AK51)/1000</f>
        <v>3720.1368054</v>
      </c>
      <c r="T54" s="375">
        <f>SUM(Animate!Z52:AB52)/1000</f>
        <v>4259.8979171999999</v>
      </c>
      <c r="U54" s="375">
        <f>SUM(Animate!AC52:AE52)/1000</f>
        <v>5042.4134392000005</v>
      </c>
      <c r="V54" s="375">
        <f>SUM(Animate!AF52:AH52)/1000</f>
        <v>3931.5636345999997</v>
      </c>
      <c r="W54" s="375">
        <f>SUM(Animate!AI52:AK52)/1000</f>
        <v>3863.4424956999997</v>
      </c>
      <c r="X54" s="375">
        <f>SUM(Animate!Z53:AB53)/1000</f>
        <v>4559.7796756999996</v>
      </c>
      <c r="Y54" s="375">
        <f>SUM(Animate!AC53:AE53)/1000</f>
        <v>4794.8266490000005</v>
      </c>
      <c r="Z54" s="440">
        <v>0</v>
      </c>
      <c r="AA54" s="440">
        <v>0</v>
      </c>
    </row>
    <row r="55" spans="2:27">
      <c r="O55" s="53" t="s">
        <v>177</v>
      </c>
      <c r="P55" s="375">
        <f>SUM(Omnigen!Z51:AB51)/1000</f>
        <v>5731.8928784</v>
      </c>
      <c r="Q55" s="375">
        <f>SUM(Animate!AC51:AE51)/1000</f>
        <v>4865.5479844000001</v>
      </c>
      <c r="R55" s="375">
        <f>SUM(Animate!AF51:AH51)/1000</f>
        <v>4235.8219155999996</v>
      </c>
      <c r="S55" s="375">
        <f>SUM(Omnigen!AI51:AK51)/1000</f>
        <v>4079.8328164</v>
      </c>
      <c r="T55" s="375">
        <f>SUM(Omnigen!Z52:AB52)/1000</f>
        <v>3993.3960376999999</v>
      </c>
      <c r="U55" s="375">
        <f>SUM(Omnigen!AC52:AE52)/1000</f>
        <v>3653.4407925000005</v>
      </c>
      <c r="V55" s="375">
        <f>SUM(Omnigen!AF52:AH52)/1000</f>
        <v>3466.5592564000003</v>
      </c>
      <c r="W55" s="375">
        <f>SUM(Omnigen!AI52:AK52)/1000</f>
        <v>3540.6754312999997</v>
      </c>
      <c r="X55" s="375">
        <f>SUM(Omnigen!Z53:AB53)/1000</f>
        <v>2853.7862120000004</v>
      </c>
      <c r="Y55" s="375">
        <f>SUM(Omnigen!AC53:AE53)/1000</f>
        <v>2830.0153314999998</v>
      </c>
      <c r="Z55" s="440">
        <v>0</v>
      </c>
      <c r="AA55" s="440">
        <v>0</v>
      </c>
    </row>
    <row r="56" spans="2:27">
      <c r="O56" s="53"/>
      <c r="P56" s="53"/>
      <c r="Q56" s="53"/>
      <c r="R56" s="53"/>
      <c r="S56" s="53"/>
      <c r="T56" s="53"/>
      <c r="U56" s="53"/>
      <c r="V56" s="53"/>
      <c r="W56" s="53"/>
      <c r="X56" s="440"/>
      <c r="Y56" s="440"/>
      <c r="Z56" s="440"/>
      <c r="AA56" s="440"/>
    </row>
    <row r="59" spans="2:27">
      <c r="B59" s="25"/>
      <c r="C59" s="25"/>
      <c r="D59" s="25"/>
      <c r="E59" s="25"/>
      <c r="F59" s="25"/>
      <c r="G59" s="25"/>
      <c r="H59" s="25"/>
      <c r="I59" s="25"/>
      <c r="J59" s="25"/>
      <c r="K59" s="25"/>
      <c r="L59" s="25"/>
      <c r="M59" s="25"/>
    </row>
    <row r="60" spans="2:27">
      <c r="B60" s="25"/>
      <c r="C60" s="25"/>
      <c r="D60" s="25"/>
      <c r="E60" s="25"/>
      <c r="F60" s="25"/>
      <c r="G60" s="25"/>
      <c r="H60" s="25"/>
      <c r="I60" s="25"/>
      <c r="J60" s="25"/>
      <c r="K60" s="25"/>
      <c r="L60" s="25"/>
      <c r="M60" s="25"/>
    </row>
    <row r="61" spans="2:27">
      <c r="B61" s="25"/>
      <c r="C61" s="25"/>
      <c r="D61" s="25"/>
      <c r="E61" s="25"/>
      <c r="F61" s="25"/>
      <c r="G61" s="25"/>
      <c r="H61" s="25"/>
      <c r="I61" s="25"/>
      <c r="J61" s="25"/>
      <c r="K61" s="25"/>
      <c r="L61" s="25"/>
      <c r="M61" s="25"/>
    </row>
    <row r="62" spans="2:27">
      <c r="B62" s="25"/>
      <c r="C62" s="25"/>
      <c r="D62" s="25"/>
      <c r="E62" s="25"/>
      <c r="F62" s="25"/>
      <c r="G62" s="25"/>
      <c r="H62" s="25"/>
      <c r="I62" s="25"/>
      <c r="J62" s="25"/>
      <c r="K62" s="25"/>
      <c r="L62" s="25"/>
      <c r="M62" s="25"/>
    </row>
    <row r="63" spans="2:27">
      <c r="B63" s="25"/>
      <c r="C63" s="25"/>
      <c r="D63" s="25"/>
      <c r="E63" s="25"/>
      <c r="F63" s="25"/>
      <c r="G63" s="25"/>
      <c r="H63" s="25"/>
      <c r="I63" s="25"/>
      <c r="J63" s="25"/>
      <c r="K63" s="25"/>
      <c r="L63" s="25"/>
      <c r="M63" s="25"/>
    </row>
    <row r="64" spans="2:27">
      <c r="B64" s="25"/>
      <c r="C64" s="25"/>
      <c r="D64" s="25"/>
      <c r="E64" s="25"/>
      <c r="F64" s="25"/>
      <c r="G64" s="25"/>
      <c r="H64" s="25"/>
      <c r="I64" s="25"/>
      <c r="J64" s="25"/>
      <c r="K64" s="25"/>
      <c r="L64" s="25"/>
      <c r="M64" s="25"/>
    </row>
  </sheetData>
  <conditionalFormatting sqref="B4:G4">
    <cfRule type="cellIs" dxfId="671" priority="99" operator="lessThan">
      <formula>0</formula>
    </cfRule>
  </conditionalFormatting>
  <conditionalFormatting sqref="F4:G4">
    <cfRule type="cellIs" dxfId="670" priority="98" operator="lessThan">
      <formula>0</formula>
    </cfRule>
  </conditionalFormatting>
  <conditionalFormatting sqref="H4:I4">
    <cfRule type="cellIs" dxfId="669" priority="97" operator="lessThan">
      <formula>0</formula>
    </cfRule>
  </conditionalFormatting>
  <conditionalFormatting sqref="H4:I4">
    <cfRule type="cellIs" dxfId="668" priority="96" operator="lessThan">
      <formula>0</formula>
    </cfRule>
  </conditionalFormatting>
  <conditionalFormatting sqref="I4">
    <cfRule type="cellIs" dxfId="667" priority="95" operator="lessThan">
      <formula>0</formula>
    </cfRule>
  </conditionalFormatting>
  <conditionalFormatting sqref="F11:G11">
    <cfRule type="cellIs" dxfId="666" priority="93" operator="lessThan">
      <formula>0</formula>
    </cfRule>
  </conditionalFormatting>
  <conditionalFormatting sqref="B11:G11">
    <cfRule type="cellIs" dxfId="665" priority="94" operator="lessThan">
      <formula>0</formula>
    </cfRule>
  </conditionalFormatting>
  <conditionalFormatting sqref="B18:G18">
    <cfRule type="cellIs" dxfId="664" priority="89" operator="lessThan">
      <formula>0</formula>
    </cfRule>
  </conditionalFormatting>
  <conditionalFormatting sqref="F18:G18">
    <cfRule type="cellIs" dxfId="663" priority="88" operator="lessThan">
      <formula>0</formula>
    </cfRule>
  </conditionalFormatting>
  <conditionalFormatting sqref="B25:G25">
    <cfRule type="cellIs" dxfId="662" priority="84" operator="lessThan">
      <formula>0</formula>
    </cfRule>
  </conditionalFormatting>
  <conditionalFormatting sqref="F25:G25">
    <cfRule type="cellIs" dxfId="661" priority="83" operator="lessThan">
      <formula>0</formula>
    </cfRule>
  </conditionalFormatting>
  <conditionalFormatting sqref="H25:I25">
    <cfRule type="cellIs" dxfId="660" priority="82" operator="lessThan">
      <formula>0</formula>
    </cfRule>
  </conditionalFormatting>
  <conditionalFormatting sqref="H25:I25">
    <cfRule type="cellIs" dxfId="659" priority="81" operator="lessThan">
      <formula>0</formula>
    </cfRule>
  </conditionalFormatting>
  <conditionalFormatting sqref="I25">
    <cfRule type="cellIs" dxfId="658" priority="80" operator="lessThan">
      <formula>0</formula>
    </cfRule>
  </conditionalFormatting>
  <conditionalFormatting sqref="H11">
    <cfRule type="cellIs" dxfId="657" priority="69" operator="lessThan">
      <formula>0</formula>
    </cfRule>
  </conditionalFormatting>
  <conditionalFormatting sqref="H11">
    <cfRule type="cellIs" dxfId="656" priority="68" operator="lessThan">
      <formula>0</formula>
    </cfRule>
  </conditionalFormatting>
  <conditionalFormatting sqref="H18">
    <cfRule type="cellIs" dxfId="655" priority="67" operator="lessThan">
      <formula>0</formula>
    </cfRule>
  </conditionalFormatting>
  <conditionalFormatting sqref="H18">
    <cfRule type="cellIs" dxfId="654" priority="66" operator="lessThan">
      <formula>0</formula>
    </cfRule>
  </conditionalFormatting>
  <conditionalFormatting sqref="P46:U46">
    <cfRule type="cellIs" dxfId="653" priority="65" operator="lessThan">
      <formula>0</formula>
    </cfRule>
  </conditionalFormatting>
  <conditionalFormatting sqref="T46:U46">
    <cfRule type="cellIs" dxfId="652" priority="64" operator="lessThan">
      <formula>0</formula>
    </cfRule>
  </conditionalFormatting>
  <conditionalFormatting sqref="V46:W46">
    <cfRule type="cellIs" dxfId="651" priority="63" operator="lessThan">
      <formula>0</formula>
    </cfRule>
  </conditionalFormatting>
  <conditionalFormatting sqref="V46:W46">
    <cfRule type="cellIs" dxfId="650" priority="62" operator="lessThan">
      <formula>0</formula>
    </cfRule>
  </conditionalFormatting>
  <conditionalFormatting sqref="W46">
    <cfRule type="cellIs" dxfId="649" priority="61" operator="lessThan">
      <formula>0</formula>
    </cfRule>
  </conditionalFormatting>
  <conditionalFormatting sqref="P53:U53">
    <cfRule type="cellIs" dxfId="648" priority="60" operator="lessThan">
      <formula>0</formula>
    </cfRule>
  </conditionalFormatting>
  <conditionalFormatting sqref="T53:U53">
    <cfRule type="cellIs" dxfId="647" priority="59" operator="lessThan">
      <formula>0</formula>
    </cfRule>
  </conditionalFormatting>
  <conditionalFormatting sqref="V53:W53">
    <cfRule type="cellIs" dxfId="646" priority="58" operator="lessThan">
      <formula>0</formula>
    </cfRule>
  </conditionalFormatting>
  <conditionalFormatting sqref="V53:W53">
    <cfRule type="cellIs" dxfId="645" priority="57" operator="lessThan">
      <formula>0</formula>
    </cfRule>
  </conditionalFormatting>
  <conditionalFormatting sqref="W53">
    <cfRule type="cellIs" dxfId="644" priority="56" operator="lessThan">
      <formula>0</formula>
    </cfRule>
  </conditionalFormatting>
  <conditionalFormatting sqref="I11">
    <cfRule type="cellIs" dxfId="643" priority="55" operator="lessThan">
      <formula>0</formula>
    </cfRule>
  </conditionalFormatting>
  <conditionalFormatting sqref="I11">
    <cfRule type="cellIs" dxfId="642" priority="54" operator="lessThan">
      <formula>0</formula>
    </cfRule>
  </conditionalFormatting>
  <conditionalFormatting sqref="I11">
    <cfRule type="cellIs" dxfId="641" priority="53" operator="lessThan">
      <formula>0</formula>
    </cfRule>
  </conditionalFormatting>
  <conditionalFormatting sqref="I18">
    <cfRule type="cellIs" dxfId="640" priority="52" operator="lessThan">
      <formula>0</formula>
    </cfRule>
  </conditionalFormatting>
  <conditionalFormatting sqref="I18">
    <cfRule type="cellIs" dxfId="639" priority="51" operator="lessThan">
      <formula>0</formula>
    </cfRule>
  </conditionalFormatting>
  <conditionalFormatting sqref="I18">
    <cfRule type="cellIs" dxfId="638" priority="50" operator="lessThan">
      <formula>0</formula>
    </cfRule>
  </conditionalFormatting>
  <conditionalFormatting sqref="J4:K4">
    <cfRule type="cellIs" dxfId="637" priority="49" operator="lessThan">
      <formula>0</formula>
    </cfRule>
  </conditionalFormatting>
  <conditionalFormatting sqref="J4:K4">
    <cfRule type="cellIs" dxfId="636" priority="48" operator="lessThan">
      <formula>0</formula>
    </cfRule>
  </conditionalFormatting>
  <conditionalFormatting sqref="L4:M4">
    <cfRule type="cellIs" dxfId="635" priority="47" operator="lessThan">
      <formula>0</formula>
    </cfRule>
  </conditionalFormatting>
  <conditionalFormatting sqref="L4:M4">
    <cfRule type="cellIs" dxfId="634" priority="46" operator="lessThan">
      <formula>0</formula>
    </cfRule>
  </conditionalFormatting>
  <conditionalFormatting sqref="M4">
    <cfRule type="cellIs" dxfId="633" priority="45" operator="lessThan">
      <formula>0</formula>
    </cfRule>
  </conditionalFormatting>
  <conditionalFormatting sqref="J18:K18">
    <cfRule type="cellIs" dxfId="632" priority="20" operator="lessThan">
      <formula>0</formula>
    </cfRule>
  </conditionalFormatting>
  <conditionalFormatting sqref="J18:K18">
    <cfRule type="cellIs" dxfId="631" priority="19" operator="lessThan">
      <formula>0</formula>
    </cfRule>
  </conditionalFormatting>
  <conditionalFormatting sqref="L11:M11">
    <cfRule type="cellIs" dxfId="630" priority="23" operator="lessThan">
      <formula>0</formula>
    </cfRule>
  </conditionalFormatting>
  <conditionalFormatting sqref="L11:M11">
    <cfRule type="cellIs" dxfId="629" priority="22" operator="lessThan">
      <formula>0</formula>
    </cfRule>
  </conditionalFormatting>
  <conditionalFormatting sqref="M18">
    <cfRule type="cellIs" dxfId="628" priority="16" operator="lessThan">
      <formula>0</formula>
    </cfRule>
  </conditionalFormatting>
  <conditionalFormatting sqref="J25:K25">
    <cfRule type="cellIs" dxfId="627" priority="15" operator="lessThan">
      <formula>0</formula>
    </cfRule>
  </conditionalFormatting>
  <conditionalFormatting sqref="J25:K25">
    <cfRule type="cellIs" dxfId="626" priority="14" operator="lessThan">
      <formula>0</formula>
    </cfRule>
  </conditionalFormatting>
  <conditionalFormatting sqref="L18:M18">
    <cfRule type="cellIs" dxfId="625" priority="18" operator="lessThan">
      <formula>0</formula>
    </cfRule>
  </conditionalFormatting>
  <conditionalFormatting sqref="L18:M18">
    <cfRule type="cellIs" dxfId="624" priority="17" operator="lessThan">
      <formula>0</formula>
    </cfRule>
  </conditionalFormatting>
  <conditionalFormatting sqref="J11:K11">
    <cfRule type="cellIs" dxfId="623" priority="25" operator="lessThan">
      <formula>0</formula>
    </cfRule>
  </conditionalFormatting>
  <conditionalFormatting sqref="J11:K11">
    <cfRule type="cellIs" dxfId="622" priority="24" operator="lessThan">
      <formula>0</formula>
    </cfRule>
  </conditionalFormatting>
  <conditionalFormatting sqref="M11">
    <cfRule type="cellIs" dxfId="621" priority="21" operator="lessThan">
      <formula>0</formula>
    </cfRule>
  </conditionalFormatting>
  <conditionalFormatting sqref="M25">
    <cfRule type="cellIs" dxfId="620" priority="11" operator="lessThan">
      <formula>0</formula>
    </cfRule>
  </conditionalFormatting>
  <conditionalFormatting sqref="L25:M25">
    <cfRule type="cellIs" dxfId="619" priority="13" operator="lessThan">
      <formula>0</formula>
    </cfRule>
  </conditionalFormatting>
  <conditionalFormatting sqref="L25:M25">
    <cfRule type="cellIs" dxfId="618" priority="12" operator="lessThan">
      <formula>0</formula>
    </cfRule>
  </conditionalFormatting>
  <conditionalFormatting sqref="X46:Y46">
    <cfRule type="cellIs" dxfId="617" priority="10" operator="lessThan">
      <formula>0</formula>
    </cfRule>
  </conditionalFormatting>
  <conditionalFormatting sqref="X46:Y46">
    <cfRule type="cellIs" dxfId="616" priority="9" operator="lessThan">
      <formula>0</formula>
    </cfRule>
  </conditionalFormatting>
  <conditionalFormatting sqref="AA46">
    <cfRule type="cellIs" dxfId="615" priority="6" operator="lessThan">
      <formula>0</formula>
    </cfRule>
  </conditionalFormatting>
  <conditionalFormatting sqref="Z46:AA46">
    <cfRule type="cellIs" dxfId="614" priority="8" operator="lessThan">
      <formula>0</formula>
    </cfRule>
  </conditionalFormatting>
  <conditionalFormatting sqref="Z46:AA46">
    <cfRule type="cellIs" dxfId="613" priority="7" operator="lessThan">
      <formula>0</formula>
    </cfRule>
  </conditionalFormatting>
  <conditionalFormatting sqref="X53:Y53">
    <cfRule type="cellIs" dxfId="612" priority="5" operator="lessThan">
      <formula>0</formula>
    </cfRule>
  </conditionalFormatting>
  <conditionalFormatting sqref="X53:Y53">
    <cfRule type="cellIs" dxfId="611" priority="4" operator="lessThan">
      <formula>0</formula>
    </cfRule>
  </conditionalFormatting>
  <conditionalFormatting sqref="AA53">
    <cfRule type="cellIs" dxfId="610" priority="1" operator="lessThan">
      <formula>0</formula>
    </cfRule>
  </conditionalFormatting>
  <conditionalFormatting sqref="Z53:AA53">
    <cfRule type="cellIs" dxfId="609" priority="3" operator="lessThan">
      <formula>0</formula>
    </cfRule>
  </conditionalFormatting>
  <conditionalFormatting sqref="Z53:AA53">
    <cfRule type="cellIs" dxfId="608" priority="2" operator="lessThan">
      <formula>0</formula>
    </cfRule>
  </conditionalFormatting>
  <pageMargins left="0.7" right="0.7" top="0.75" bottom="0.75" header="0.3" footer="0.3"/>
  <ignoredErrors>
    <ignoredError sqref="I10 I17 J5:J23" formulaRange="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71"/>
  <sheetViews>
    <sheetView zoomScale="90" zoomScaleNormal="90" workbookViewId="0">
      <pane ySplit="4" topLeftCell="A5" activePane="bottomLeft" state="frozen"/>
      <selection activeCell="S6" sqref="S6"/>
      <selection pane="bottomLeft" activeCell="AE23" sqref="AE23"/>
    </sheetView>
  </sheetViews>
  <sheetFormatPr defaultRowHeight="15"/>
  <cols>
    <col min="1" max="1" width="14.5703125" customWidth="1"/>
    <col min="2" max="4" width="9.7109375" bestFit="1" customWidth="1"/>
    <col min="5" max="5" width="8.42578125" customWidth="1"/>
    <col min="6" max="6" width="7.5703125" customWidth="1"/>
    <col min="7" max="7" width="8.42578125" customWidth="1"/>
    <col min="8" max="8" width="7.5703125" customWidth="1"/>
    <col min="9" max="9" width="1.28515625" customWidth="1"/>
    <col min="10" max="12" width="9.7109375" bestFit="1" customWidth="1"/>
    <col min="13" max="14" width="8.5703125" customWidth="1"/>
    <col min="15" max="15" width="9.7109375" bestFit="1" customWidth="1"/>
    <col min="16" max="16" width="8.5703125" customWidth="1"/>
    <col min="17" max="17" width="3.85546875" style="155" customWidth="1"/>
    <col min="18" max="18" width="15.5703125" customWidth="1"/>
    <col min="19" max="21" width="9.7109375" bestFit="1" customWidth="1"/>
    <col min="22" max="22" width="8.42578125" customWidth="1"/>
    <col min="23" max="23" width="6.5703125" customWidth="1"/>
    <col min="24" max="24" width="8.42578125" customWidth="1"/>
    <col min="25" max="25" width="6.5703125" customWidth="1"/>
    <col min="26" max="26" width="1.28515625" customWidth="1"/>
    <col min="27" max="29" width="9.7109375" bestFit="1" customWidth="1"/>
    <col min="30" max="31" width="9.140625" customWidth="1"/>
    <col min="32" max="32" width="8.42578125" customWidth="1"/>
    <col min="34" max="34" width="3.7109375" style="235" customWidth="1"/>
  </cols>
  <sheetData>
    <row r="1" spans="1:34" ht="18">
      <c r="A1" s="154" t="s">
        <v>117</v>
      </c>
    </row>
    <row r="2" spans="1:34" ht="18">
      <c r="A2" s="154" t="s">
        <v>147</v>
      </c>
    </row>
    <row r="3" spans="1:34" ht="18.75" thickBot="1">
      <c r="A3" s="154"/>
    </row>
    <row r="4" spans="1:34" ht="18" customHeight="1" thickBot="1">
      <c r="A4" s="155"/>
      <c r="B4" s="616" t="s">
        <v>167</v>
      </c>
      <c r="C4" s="617"/>
      <c r="D4" s="617"/>
      <c r="E4" s="617"/>
      <c r="F4" s="617"/>
      <c r="G4" s="617"/>
      <c r="H4" s="617"/>
      <c r="I4" s="617"/>
      <c r="J4" s="617"/>
      <c r="K4" s="617"/>
      <c r="L4" s="617"/>
      <c r="M4" s="617"/>
      <c r="N4" s="617"/>
      <c r="O4" s="617"/>
      <c r="P4" s="618"/>
      <c r="R4" s="155"/>
      <c r="S4" s="616" t="s">
        <v>161</v>
      </c>
      <c r="T4" s="617"/>
      <c r="U4" s="617"/>
      <c r="V4" s="617"/>
      <c r="W4" s="617"/>
      <c r="X4" s="617"/>
      <c r="Y4" s="617"/>
      <c r="Z4" s="617"/>
      <c r="AA4" s="617"/>
      <c r="AB4" s="617"/>
      <c r="AC4" s="617"/>
      <c r="AD4" s="617"/>
      <c r="AE4" s="617"/>
      <c r="AF4" s="617"/>
      <c r="AG4" s="618"/>
    </row>
    <row r="5" spans="1:34" ht="18">
      <c r="A5" s="596" t="s">
        <v>70</v>
      </c>
      <c r="B5" s="588" t="s">
        <v>197</v>
      </c>
      <c r="C5" s="589"/>
      <c r="D5" s="589"/>
      <c r="E5" s="589"/>
      <c r="F5" s="589"/>
      <c r="G5" s="589"/>
      <c r="H5" s="590"/>
      <c r="I5" s="417"/>
      <c r="J5" s="588" t="s">
        <v>198</v>
      </c>
      <c r="K5" s="589"/>
      <c r="L5" s="589"/>
      <c r="M5" s="589"/>
      <c r="N5" s="589"/>
      <c r="O5" s="589"/>
      <c r="P5" s="590"/>
      <c r="R5" s="594" t="s">
        <v>70</v>
      </c>
      <c r="S5" s="588" t="str">
        <f>B5</f>
        <v>Q2</v>
      </c>
      <c r="T5" s="589"/>
      <c r="U5" s="589"/>
      <c r="V5" s="589"/>
      <c r="W5" s="589"/>
      <c r="X5" s="589"/>
      <c r="Y5" s="590"/>
      <c r="Z5" s="417"/>
      <c r="AA5" s="588" t="str">
        <f>J5</f>
        <v>YTD - Dec</v>
      </c>
      <c r="AB5" s="589"/>
      <c r="AC5" s="589"/>
      <c r="AD5" s="589"/>
      <c r="AE5" s="589"/>
      <c r="AF5" s="589"/>
      <c r="AG5" s="590"/>
    </row>
    <row r="6" spans="1:34" ht="31.5" thickBot="1">
      <c r="A6" s="597"/>
      <c r="B6" s="124" t="s">
        <v>23</v>
      </c>
      <c r="C6" s="125" t="s">
        <v>24</v>
      </c>
      <c r="D6" s="126" t="s">
        <v>25</v>
      </c>
      <c r="E6" s="132" t="s">
        <v>163</v>
      </c>
      <c r="F6" s="256" t="s">
        <v>42</v>
      </c>
      <c r="G6" s="127" t="s">
        <v>26</v>
      </c>
      <c r="H6" s="134" t="s">
        <v>122</v>
      </c>
      <c r="I6" s="411"/>
      <c r="J6" s="124" t="s">
        <v>23</v>
      </c>
      <c r="K6" s="125" t="s">
        <v>24</v>
      </c>
      <c r="L6" s="126" t="s">
        <v>25</v>
      </c>
      <c r="M6" s="132" t="s">
        <v>163</v>
      </c>
      <c r="N6" s="256" t="s">
        <v>42</v>
      </c>
      <c r="O6" s="127" t="s">
        <v>26</v>
      </c>
      <c r="P6" s="134" t="s">
        <v>122</v>
      </c>
      <c r="R6" s="595"/>
      <c r="S6" s="124" t="s">
        <v>23</v>
      </c>
      <c r="T6" s="125" t="s">
        <v>24</v>
      </c>
      <c r="U6" s="126" t="s">
        <v>25</v>
      </c>
      <c r="V6" s="132" t="s">
        <v>163</v>
      </c>
      <c r="W6" s="256" t="s">
        <v>42</v>
      </c>
      <c r="X6" s="127" t="s">
        <v>26</v>
      </c>
      <c r="Y6" s="134" t="s">
        <v>122</v>
      </c>
      <c r="Z6" s="411"/>
      <c r="AA6" s="124" t="s">
        <v>23</v>
      </c>
      <c r="AB6" s="125" t="s">
        <v>24</v>
      </c>
      <c r="AC6" s="126" t="s">
        <v>25</v>
      </c>
      <c r="AD6" s="132" t="s">
        <v>165</v>
      </c>
      <c r="AE6" s="256" t="s">
        <v>42</v>
      </c>
      <c r="AF6" s="127" t="s">
        <v>26</v>
      </c>
      <c r="AG6" s="134" t="s">
        <v>122</v>
      </c>
    </row>
    <row r="7" spans="1:34" ht="15.75">
      <c r="A7" s="401" t="s">
        <v>145</v>
      </c>
      <c r="B7" s="543">
        <f>Omnigen!BF11</f>
        <v>1082.734175000003</v>
      </c>
      <c r="C7" s="544">
        <f>Omnigen!BF13</f>
        <v>1055.0000000000002</v>
      </c>
      <c r="D7" s="391">
        <f>Omnigen!BF12</f>
        <v>943.5687999999999</v>
      </c>
      <c r="E7" s="544">
        <f>D7-B7</f>
        <v>-139.16537500000311</v>
      </c>
      <c r="F7" s="11">
        <f>IF(ISERR((D7/B7)*100),0,(D7/B7)*100)</f>
        <v>87.146856706540859</v>
      </c>
      <c r="G7" s="544">
        <f>+D7-C7</f>
        <v>-111.43120000000033</v>
      </c>
      <c r="H7" s="15">
        <f>IF(ISERR((D7/C7)*100),0,(D7/C7)*100)</f>
        <v>89.437800947867274</v>
      </c>
      <c r="I7" s="412"/>
      <c r="J7" s="543">
        <f>Omnigen!O11</f>
        <v>2851.2091800000071</v>
      </c>
      <c r="K7" s="544">
        <f>Omnigen!O13</f>
        <v>2700</v>
      </c>
      <c r="L7" s="391">
        <f>Omnigen!O12</f>
        <v>2433.6854975000015</v>
      </c>
      <c r="M7" s="544">
        <f>L7-J7</f>
        <v>-417.52368250000563</v>
      </c>
      <c r="N7" s="11">
        <f>IF(ISERR((L7/J7)*100),0,(L7/J7)*100)</f>
        <v>85.356259181937517</v>
      </c>
      <c r="O7" s="544">
        <f>L7-K7</f>
        <v>-266.31450249999853</v>
      </c>
      <c r="P7" s="15">
        <f>IF(ISERR((L7/K7)*100),0,(L7/K7)*100)</f>
        <v>90.136499907407469</v>
      </c>
      <c r="R7" s="401" t="s">
        <v>145</v>
      </c>
      <c r="S7" s="543">
        <f>(Omnigen!BG11/1000)</f>
        <v>2026.7268586</v>
      </c>
      <c r="T7" s="544">
        <f>Omnigen!BG13/1000</f>
        <v>1982.5638770944811</v>
      </c>
      <c r="U7" s="391">
        <f>Omnigen!BG12/1000</f>
        <v>1783.0189301999999</v>
      </c>
      <c r="V7" s="544">
        <f>U7-S7</f>
        <v>-243.70792840000013</v>
      </c>
      <c r="W7" s="11">
        <f>IF(ISERR((U7/S7)*100),0,(U7/S7)*100)</f>
        <v>87.975294876767663</v>
      </c>
      <c r="X7" s="544">
        <f>+U7-T7</f>
        <v>-199.5449468944812</v>
      </c>
      <c r="Y7" s="15">
        <f>IF(ISERR((U7/T7)*100),0,(U7/T7)*100)</f>
        <v>89.935005413953093</v>
      </c>
      <c r="Z7" s="412"/>
      <c r="AA7" s="543">
        <f>Omnigen!BC11/1000</f>
        <v>5350.2496786000002</v>
      </c>
      <c r="AB7" s="544">
        <f>Omnigen!BC13/1000</f>
        <v>5083.3390975053635</v>
      </c>
      <c r="AC7" s="391">
        <f>Omnigen!BC12/1000</f>
        <v>4599.2275120000004</v>
      </c>
      <c r="AD7" s="544">
        <f>AC7-AA7</f>
        <v>-751.02216659999976</v>
      </c>
      <c r="AE7" s="11">
        <f>IF(ISERR((AC7/AA7)*100),0,(AC7/AA7)*100)</f>
        <v>85.96285759141395</v>
      </c>
      <c r="AF7" s="544">
        <f>AC7-AB7</f>
        <v>-484.11158550536311</v>
      </c>
      <c r="AG7" s="15">
        <f>IF(ISERR((AC7/AB7)*100),0,(AC7/AB7)*100)</f>
        <v>90.476504198924289</v>
      </c>
    </row>
    <row r="8" spans="1:34" ht="15.75">
      <c r="A8" s="401" t="s">
        <v>146</v>
      </c>
      <c r="B8" s="390">
        <f>Animate!BF11</f>
        <v>1974.8531425000051</v>
      </c>
      <c r="C8" s="545">
        <f>Animate!BF13</f>
        <v>2095</v>
      </c>
      <c r="D8" s="391">
        <f>Animate!BF12</f>
        <v>2107.1604000000029</v>
      </c>
      <c r="E8" s="545">
        <f>D8-B8</f>
        <v>132.30725749999783</v>
      </c>
      <c r="F8" s="11">
        <f>IF(ISERR((D8/B8)*100),0,(D8/B8)*100)</f>
        <v>106.69959981593911</v>
      </c>
      <c r="G8" s="545">
        <f>+D8-C8</f>
        <v>12.160400000002937</v>
      </c>
      <c r="H8" s="15">
        <f>IF(ISERR((D8/C8)*100),0,(D8/C8)*100)</f>
        <v>100.58044868735097</v>
      </c>
      <c r="I8" s="26"/>
      <c r="J8" s="390">
        <f>Animate!O11</f>
        <v>4685.0823925000104</v>
      </c>
      <c r="K8" s="545">
        <f>Animate!O13</f>
        <v>5085</v>
      </c>
      <c r="L8" s="391">
        <f>Animate!O12</f>
        <v>5330.4232500000062</v>
      </c>
      <c r="M8" s="545">
        <f>L8-J8</f>
        <v>645.34085749999576</v>
      </c>
      <c r="N8" s="11">
        <f>IF(ISERR((L8/J8)*100),0,(L8/J8)*100)</f>
        <v>113.77437584732924</v>
      </c>
      <c r="O8" s="545">
        <f>L8-K8</f>
        <v>245.42325000000619</v>
      </c>
      <c r="P8" s="15">
        <f>IF(ISERR((L8/K8)*100),0,(L8/K8)*100)</f>
        <v>104.82641592920365</v>
      </c>
      <c r="R8" s="401" t="s">
        <v>146</v>
      </c>
      <c r="S8" s="390">
        <f>(Animate!BG11/1000)</f>
        <v>2135.7334188</v>
      </c>
      <c r="T8" s="545">
        <f>Animate!BG13/1000</f>
        <v>2280.7958718812279</v>
      </c>
      <c r="U8" s="391">
        <f>Animate!BG12/1000</f>
        <v>2289.5021778999999</v>
      </c>
      <c r="V8" s="545">
        <f>U8-S8</f>
        <v>153.7687590999999</v>
      </c>
      <c r="W8" s="11">
        <f>IF(ISERR((U8/S8)*100),0,(U8/S8)*100)</f>
        <v>107.1998105075491</v>
      </c>
      <c r="X8" s="545">
        <f>+U8-T8</f>
        <v>8.7063060187720112</v>
      </c>
      <c r="Y8" s="15">
        <f>IF(ISERR((U8/T8)*100),0,(U8/T8)*100)</f>
        <v>100.3817222806349</v>
      </c>
      <c r="Z8" s="26"/>
      <c r="AA8" s="390">
        <f>Animate!BC11/1000</f>
        <v>5070.6485378999996</v>
      </c>
      <c r="AB8" s="545">
        <f>Animate!BC13/1000</f>
        <v>5536.5914366458746</v>
      </c>
      <c r="AC8" s="391">
        <f>Animate!BC12/1000</f>
        <v>5794.657516100001</v>
      </c>
      <c r="AD8" s="545">
        <f>AC8-AA8</f>
        <v>724.00897820000137</v>
      </c>
      <c r="AE8" s="11">
        <f>IF(ISERR((AC8/AA8)*100),0,(AC8/AA8)*100)</f>
        <v>114.27842953003895</v>
      </c>
      <c r="AF8" s="545">
        <f>AC8-AB8</f>
        <v>258.06607945412634</v>
      </c>
      <c r="AG8" s="15">
        <f>IF(ISERR((AC8/AB8)*100),0,(AC8/AB8)*100)</f>
        <v>104.66110028899776</v>
      </c>
    </row>
    <row r="9" spans="1:34" ht="15.75">
      <c r="A9" s="401" t="s">
        <v>123</v>
      </c>
      <c r="B9" s="390">
        <f>'Yeast Culture'!BF11</f>
        <v>53.263000000000005</v>
      </c>
      <c r="C9" s="545">
        <f>'Yeast Culture'!BF13</f>
        <v>135</v>
      </c>
      <c r="D9" s="391">
        <f>'Yeast Culture'!BF12</f>
        <v>82.85343499999999</v>
      </c>
      <c r="E9" s="545">
        <f>D9-B9</f>
        <v>29.590434999999985</v>
      </c>
      <c r="F9" s="11">
        <f>IF(ISERR((D9/B9)*100),0,(D9/B9)*100)</f>
        <v>155.55532921540279</v>
      </c>
      <c r="G9" s="545">
        <f>+D9-C9</f>
        <v>-52.14656500000001</v>
      </c>
      <c r="H9" s="15">
        <f>IF(ISERR((D9/C9)*100),0,(D9/C9)*100)</f>
        <v>61.372914814814806</v>
      </c>
      <c r="I9" s="26"/>
      <c r="J9" s="390">
        <f>'Yeast Culture'!O11</f>
        <v>143.73216250000002</v>
      </c>
      <c r="K9" s="545">
        <f>'Yeast Culture'!O13</f>
        <v>338.00000000000006</v>
      </c>
      <c r="L9" s="391">
        <f>'Yeast Culture'!O12</f>
        <v>247.73499749999999</v>
      </c>
      <c r="M9" s="545">
        <f>L9-J9</f>
        <v>104.00283499999998</v>
      </c>
      <c r="N9" s="11">
        <f>IF(ISERR((L9/J9)*100),0,(L9/J9)*100)</f>
        <v>172.35877704129024</v>
      </c>
      <c r="O9" s="545">
        <f>L9-K9</f>
        <v>-90.265002500000065</v>
      </c>
      <c r="P9" s="15">
        <f>IF(ISERR((L9/K9)*100),0,(L9/K9)*100)</f>
        <v>73.294377958579872</v>
      </c>
      <c r="R9" s="401" t="s">
        <v>123</v>
      </c>
      <c r="S9" s="390">
        <f>('Yeast Culture'!BG11/1000)</f>
        <v>91.347970000000004</v>
      </c>
      <c r="T9" s="545">
        <f>'Yeast Culture'!BG13/1000</f>
        <v>214.92924312766857</v>
      </c>
      <c r="U9" s="391">
        <f>'Yeast Culture'!BG12/1000</f>
        <v>140.33038209999998</v>
      </c>
      <c r="V9" s="545">
        <f>U9-S9</f>
        <v>48.982412099999976</v>
      </c>
      <c r="W9" s="11">
        <f>IF(ISERR((U9/S9)*100),0,(U9/S9)*100)</f>
        <v>153.62178502707832</v>
      </c>
      <c r="X9" s="545">
        <f>+U9-T9</f>
        <v>-74.59886102766859</v>
      </c>
      <c r="Y9" s="15">
        <f>IF(ISERR((U9/T9)*100),0,(U9/T9)*100)</f>
        <v>65.29143268635778</v>
      </c>
      <c r="Z9" s="26"/>
      <c r="AA9" s="390">
        <f>'Yeast Culture'!BC11/1000</f>
        <v>249.40858000000003</v>
      </c>
      <c r="AB9" s="545">
        <f>'Yeast Culture'!BC13/1000</f>
        <v>541.89458741155511</v>
      </c>
      <c r="AC9" s="391">
        <f>'Yeast Culture'!BC12/1000</f>
        <v>399.94221389999996</v>
      </c>
      <c r="AD9" s="545">
        <f>AC9-AA9</f>
        <v>150.53363389999993</v>
      </c>
      <c r="AE9" s="11">
        <f>IF(ISERR((AC9/AA9)*100),0,(AC9/AA9)*100)</f>
        <v>160.35623710298975</v>
      </c>
      <c r="AF9" s="545">
        <f>AC9-AB9</f>
        <v>-141.95237351155515</v>
      </c>
      <c r="AG9" s="15">
        <f>IF(ISERR((AC9/AB9)*100),0,(AC9/AB9)*100)</f>
        <v>73.804430453972046</v>
      </c>
    </row>
    <row r="10" spans="1:34" ht="15.75">
      <c r="A10" s="401" t="s">
        <v>118</v>
      </c>
      <c r="B10" s="392">
        <f>'AB20'!BF11</f>
        <v>1188.3184425000011</v>
      </c>
      <c r="C10" s="546">
        <f>'AB20'!BF13</f>
        <v>1260</v>
      </c>
      <c r="D10" s="393">
        <f>'AB20'!BF12</f>
        <v>1241.9112474999999</v>
      </c>
      <c r="E10" s="546">
        <f>D10-B10</f>
        <v>53.592804999998862</v>
      </c>
      <c r="F10" s="18">
        <f>IF(ISERR((D10/B10)*100),0,(D10/B10)*100)</f>
        <v>104.50996997801781</v>
      </c>
      <c r="G10" s="546">
        <f>+D10-C10</f>
        <v>-18.088752500000055</v>
      </c>
      <c r="H10" s="16">
        <f>IF(ISERR((D10/C10)*100),0,(D10/C10)*100)</f>
        <v>98.564384722222215</v>
      </c>
      <c r="I10" s="96"/>
      <c r="J10" s="392">
        <f>'AB20'!O11</f>
        <v>3362.8409050000018</v>
      </c>
      <c r="K10" s="546">
        <f>'AB20'!O13</f>
        <v>3505</v>
      </c>
      <c r="L10" s="393">
        <f>'AB20'!O12</f>
        <v>3406.3080150000014</v>
      </c>
      <c r="M10" s="546">
        <f>L10-J10</f>
        <v>43.467109999999593</v>
      </c>
      <c r="N10" s="18">
        <f>IF(ISERR((L10/J10)*100),0,(L10/J10)*100)</f>
        <v>101.29257110960469</v>
      </c>
      <c r="O10" s="546">
        <f>L10-K10</f>
        <v>-98.691984999998567</v>
      </c>
      <c r="P10" s="16">
        <f>IF(ISERR((L10/K10)*100),0,(L10/K10)*100)</f>
        <v>97.184251497860245</v>
      </c>
      <c r="R10" s="401" t="s">
        <v>118</v>
      </c>
      <c r="S10" s="392">
        <f>('AB20'!BG11/1000)</f>
        <v>615.45025080000005</v>
      </c>
      <c r="T10" s="546">
        <f>'AB20'!BG13/1000</f>
        <v>715.31964256790707</v>
      </c>
      <c r="U10" s="393">
        <f>'AB20'!BG12/1000</f>
        <v>712.62541180000005</v>
      </c>
      <c r="V10" s="546">
        <f>U10-S10</f>
        <v>97.175161000000003</v>
      </c>
      <c r="W10" s="18">
        <f>IF(ISERR((U10/S10)*100),0,(U10/S10)*100)</f>
        <v>115.78927961661982</v>
      </c>
      <c r="X10" s="546">
        <f>+U10-T10</f>
        <v>-2.6942307679070154</v>
      </c>
      <c r="Y10" s="16">
        <f>IF(ISERR((U10/T10)*100),0,(U10/T10)*100)</f>
        <v>99.623352889033626</v>
      </c>
      <c r="Z10" s="96"/>
      <c r="AA10" s="392">
        <f>'AB20'!BC11/1000</f>
        <v>1762.4654473999999</v>
      </c>
      <c r="AB10" s="546">
        <f>'AB20'!BC13/1000</f>
        <v>1984.4650533382448</v>
      </c>
      <c r="AC10" s="393">
        <f>'AB20'!BC12/1000</f>
        <v>1954.5851833999998</v>
      </c>
      <c r="AD10" s="546">
        <f>AC10-AA10</f>
        <v>192.11973599999988</v>
      </c>
      <c r="AE10" s="18">
        <f>IF(ISERR((AC10/AA10)*100),0,(AC10/AA10)*100)</f>
        <v>110.90062425243094</v>
      </c>
      <c r="AF10" s="546">
        <f>AC10-AB10</f>
        <v>-29.879869938245065</v>
      </c>
      <c r="AG10" s="16">
        <f>IF(ISERR((AC10/AB10)*100),0,(AC10/AB10)*100)</f>
        <v>98.494311104749286</v>
      </c>
    </row>
    <row r="11" spans="1:34" ht="18">
      <c r="A11" s="193" t="s">
        <v>43</v>
      </c>
      <c r="B11" s="390">
        <f>SUM(B7:B10)</f>
        <v>4299.1687600000087</v>
      </c>
      <c r="C11" s="545">
        <f>SUM(C7:C10)</f>
        <v>4545</v>
      </c>
      <c r="D11" s="391">
        <f>SUM(D7:D10)</f>
        <v>4375.4938825000027</v>
      </c>
      <c r="E11" s="545">
        <f>D11-B11</f>
        <v>76.325122499993995</v>
      </c>
      <c r="F11" s="11">
        <f>IF(ISERR((D11/B11)*100),0,(D11/B11)*100)</f>
        <v>101.77534604387091</v>
      </c>
      <c r="G11" s="545">
        <f>+D11-C11</f>
        <v>-169.50611749999734</v>
      </c>
      <c r="H11" s="15">
        <f>IF(ISERR((D11/C11)*100),0,(D11/C11)*100)</f>
        <v>96.270492464246487</v>
      </c>
      <c r="I11" s="26"/>
      <c r="J11" s="390">
        <f>SUM(J7:J10)</f>
        <v>11042.86464000002</v>
      </c>
      <c r="K11" s="545">
        <f>SUM(K7:K10)</f>
        <v>11628</v>
      </c>
      <c r="L11" s="391">
        <f>SUM(L7:L10)</f>
        <v>11418.151760000008</v>
      </c>
      <c r="M11" s="545">
        <f>L11-J11</f>
        <v>375.28711999998814</v>
      </c>
      <c r="N11" s="11">
        <f>IF(ISERR((L11/J11)*100),0,(L11/J11)*100)</f>
        <v>103.39845802909333</v>
      </c>
      <c r="O11" s="545">
        <f>L11-K11</f>
        <v>-209.84823999999207</v>
      </c>
      <c r="P11" s="15">
        <f>IF(ISERR((L11/K11)*100),0,(L11/K11)*100)</f>
        <v>98.195319573443484</v>
      </c>
      <c r="R11" s="193" t="s">
        <v>43</v>
      </c>
      <c r="S11" s="390">
        <f>SUM(S7:S10)</f>
        <v>4869.2584981999989</v>
      </c>
      <c r="T11" s="545">
        <f>SUM(T7:T10)</f>
        <v>5193.6086346712846</v>
      </c>
      <c r="U11" s="391">
        <f>SUM(U7:U10)</f>
        <v>4925.4769019999994</v>
      </c>
      <c r="V11" s="545">
        <f>U11-S11</f>
        <v>56.218403800000488</v>
      </c>
      <c r="W11" s="11">
        <f>IF(ISERR((U11/S11)*100),0,(U11/S11)*100)</f>
        <v>101.15455780014109</v>
      </c>
      <c r="X11" s="545">
        <f>+U11-T11</f>
        <v>-268.13173267128514</v>
      </c>
      <c r="Y11" s="15">
        <f>IF(ISERR((U11/T11)*100),0,(U11/T11)*100)</f>
        <v>94.837274975220467</v>
      </c>
      <c r="Z11" s="26"/>
      <c r="AA11" s="390">
        <f>SUM(AA7:AA10)</f>
        <v>12432.772243899999</v>
      </c>
      <c r="AB11" s="545">
        <f>SUM(AB7:AB10)</f>
        <v>13146.290174901036</v>
      </c>
      <c r="AC11" s="391">
        <f>SUM(AC7:AC10)</f>
        <v>12748.412425400002</v>
      </c>
      <c r="AD11" s="545">
        <f>AC11-AA11</f>
        <v>315.64018150000265</v>
      </c>
      <c r="AE11" s="11">
        <f>IF(ISERR((AC11/AA11)*100),0,(AC11/AA11)*100)</f>
        <v>102.53877554665949</v>
      </c>
      <c r="AF11" s="545">
        <f>AC11-AB11</f>
        <v>-397.87774950103449</v>
      </c>
      <c r="AG11" s="15">
        <f>IF(ISERR((AC11/AB11)*100),0,(AC11/AB11)*100)</f>
        <v>96.97345985667755</v>
      </c>
    </row>
    <row r="12" spans="1:34" s="425" customFormat="1" ht="6" thickBot="1">
      <c r="A12" s="431"/>
      <c r="B12" s="420"/>
      <c r="C12" s="421"/>
      <c r="D12" s="421"/>
      <c r="E12" s="421"/>
      <c r="F12" s="421"/>
      <c r="G12" s="421"/>
      <c r="H12" s="423"/>
      <c r="I12" s="430"/>
      <c r="J12" s="420"/>
      <c r="K12" s="421"/>
      <c r="L12" s="421"/>
      <c r="M12" s="421"/>
      <c r="N12" s="421"/>
      <c r="O12" s="421"/>
      <c r="P12" s="423"/>
      <c r="Q12" s="424"/>
      <c r="R12" s="431"/>
      <c r="S12" s="420"/>
      <c r="T12" s="421"/>
      <c r="U12" s="421"/>
      <c r="V12" s="421"/>
      <c r="W12" s="421"/>
      <c r="X12" s="421"/>
      <c r="Y12" s="423"/>
      <c r="Z12" s="430"/>
      <c r="AA12" s="420"/>
      <c r="AB12" s="421"/>
      <c r="AC12" s="421"/>
      <c r="AD12" s="421"/>
      <c r="AE12" s="421"/>
      <c r="AF12" s="421"/>
      <c r="AG12" s="423"/>
      <c r="AH12" s="461"/>
    </row>
    <row r="13" spans="1:34">
      <c r="A13" s="12" t="s">
        <v>38</v>
      </c>
      <c r="B13" s="12"/>
      <c r="C13" s="12"/>
      <c r="D13" s="12"/>
      <c r="E13" s="155"/>
      <c r="F13" s="155"/>
      <c r="G13" s="155"/>
      <c r="H13" s="155"/>
      <c r="I13" s="155"/>
      <c r="J13" s="155"/>
      <c r="K13" s="155"/>
      <c r="L13" s="155"/>
      <c r="M13" s="155"/>
      <c r="N13" s="155"/>
      <c r="O13" s="155"/>
      <c r="P13" s="155"/>
      <c r="R13" s="12" t="s">
        <v>38</v>
      </c>
      <c r="S13" s="12"/>
      <c r="T13" s="12"/>
      <c r="U13" s="12"/>
      <c r="V13" s="155"/>
      <c r="W13" s="155"/>
      <c r="X13" s="155"/>
      <c r="Y13" s="155"/>
      <c r="Z13" s="155"/>
      <c r="AA13" s="155"/>
      <c r="AB13" s="155"/>
      <c r="AC13" s="155"/>
      <c r="AD13" s="155"/>
      <c r="AE13" s="155"/>
      <c r="AF13" s="155"/>
      <c r="AG13" s="155"/>
    </row>
    <row r="14" spans="1:34" s="121" customFormat="1" ht="5.25">
      <c r="A14" s="131"/>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462"/>
    </row>
    <row r="15" spans="1:34">
      <c r="A15" s="13" t="s">
        <v>199</v>
      </c>
      <c r="B15" s="13"/>
      <c r="C15" s="13"/>
      <c r="D15" s="155"/>
      <c r="E15" s="155"/>
      <c r="F15" s="155"/>
      <c r="G15" s="155"/>
      <c r="H15" s="155"/>
      <c r="I15" s="155"/>
      <c r="J15" s="155"/>
      <c r="K15" s="155"/>
      <c r="L15" s="155"/>
      <c r="M15" s="155"/>
      <c r="N15" s="155"/>
      <c r="O15" s="155"/>
      <c r="P15" s="155"/>
      <c r="R15" s="13" t="s">
        <v>199</v>
      </c>
      <c r="S15" s="13"/>
      <c r="T15" s="13"/>
      <c r="U15" s="155"/>
      <c r="V15" s="155"/>
      <c r="W15" s="155"/>
      <c r="X15" s="155"/>
      <c r="Y15" s="155"/>
      <c r="Z15" s="155"/>
      <c r="AA15" s="155"/>
      <c r="AB15" s="155"/>
      <c r="AC15" s="155"/>
      <c r="AD15" s="155"/>
      <c r="AE15" s="155"/>
      <c r="AF15" s="155"/>
      <c r="AG15" s="155"/>
    </row>
    <row r="16" spans="1:34" s="121" customFormat="1" ht="5.25">
      <c r="A16" s="131"/>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462"/>
    </row>
    <row r="17" spans="1:34">
      <c r="A17" s="199" t="s">
        <v>200</v>
      </c>
      <c r="B17" s="199"/>
      <c r="C17" s="200"/>
      <c r="D17" s="155"/>
      <c r="E17" s="155"/>
      <c r="F17" s="155"/>
      <c r="G17" s="155"/>
      <c r="H17" s="155"/>
      <c r="I17" s="155"/>
      <c r="J17" s="155"/>
      <c r="K17" s="155"/>
      <c r="L17" s="155"/>
      <c r="M17" s="155"/>
      <c r="N17" s="155"/>
      <c r="O17" s="155"/>
      <c r="P17" s="155"/>
      <c r="R17" s="199" t="s">
        <v>200</v>
      </c>
      <c r="S17" s="199"/>
      <c r="T17" s="200"/>
      <c r="U17" s="155"/>
      <c r="V17" s="155"/>
      <c r="W17" s="155"/>
      <c r="X17" s="155"/>
      <c r="Y17" s="155"/>
      <c r="Z17" s="155"/>
      <c r="AA17" s="155"/>
      <c r="AB17" s="155"/>
      <c r="AC17" s="155"/>
      <c r="AD17" s="155"/>
      <c r="AE17" s="155"/>
      <c r="AF17" s="155"/>
      <c r="AG17" s="155"/>
    </row>
    <row r="18" spans="1:34" ht="15.75" thickBot="1"/>
    <row r="19" spans="1:34" ht="18">
      <c r="A19" s="594" t="s">
        <v>69</v>
      </c>
      <c r="B19" s="588" t="str">
        <f>B5</f>
        <v>Q2</v>
      </c>
      <c r="C19" s="589"/>
      <c r="D19" s="589"/>
      <c r="E19" s="589"/>
      <c r="F19" s="589"/>
      <c r="G19" s="589"/>
      <c r="H19" s="590"/>
      <c r="I19" s="417"/>
      <c r="J19" s="588" t="str">
        <f>J5</f>
        <v>YTD - Dec</v>
      </c>
      <c r="K19" s="589"/>
      <c r="L19" s="589"/>
      <c r="M19" s="589"/>
      <c r="N19" s="589"/>
      <c r="O19" s="589"/>
      <c r="P19" s="590"/>
      <c r="R19" s="594" t="s">
        <v>69</v>
      </c>
      <c r="S19" s="588" t="str">
        <f>S5</f>
        <v>Q2</v>
      </c>
      <c r="T19" s="589"/>
      <c r="U19" s="589"/>
      <c r="V19" s="589"/>
      <c r="W19" s="589"/>
      <c r="X19" s="589"/>
      <c r="Y19" s="590"/>
      <c r="Z19" s="417"/>
      <c r="AA19" s="588" t="str">
        <f>AA5</f>
        <v>YTD - Dec</v>
      </c>
      <c r="AB19" s="589"/>
      <c r="AC19" s="589"/>
      <c r="AD19" s="589"/>
      <c r="AE19" s="589"/>
      <c r="AF19" s="589"/>
      <c r="AG19" s="590"/>
    </row>
    <row r="20" spans="1:34" ht="31.5" thickBot="1">
      <c r="A20" s="595"/>
      <c r="B20" s="124" t="s">
        <v>23</v>
      </c>
      <c r="C20" s="125" t="s">
        <v>24</v>
      </c>
      <c r="D20" s="126" t="s">
        <v>25</v>
      </c>
      <c r="E20" s="132" t="s">
        <v>163</v>
      </c>
      <c r="F20" s="256" t="s">
        <v>42</v>
      </c>
      <c r="G20" s="127" t="s">
        <v>26</v>
      </c>
      <c r="H20" s="134" t="s">
        <v>122</v>
      </c>
      <c r="I20" s="411"/>
      <c r="J20" s="124" t="s">
        <v>23</v>
      </c>
      <c r="K20" s="125" t="s">
        <v>24</v>
      </c>
      <c r="L20" s="126" t="s">
        <v>25</v>
      </c>
      <c r="M20" s="132" t="s">
        <v>163</v>
      </c>
      <c r="N20" s="256" t="s">
        <v>42</v>
      </c>
      <c r="O20" s="127" t="s">
        <v>26</v>
      </c>
      <c r="P20" s="134" t="s">
        <v>122</v>
      </c>
      <c r="R20" s="595"/>
      <c r="S20" s="124" t="s">
        <v>23</v>
      </c>
      <c r="T20" s="125" t="s">
        <v>24</v>
      </c>
      <c r="U20" s="126" t="s">
        <v>25</v>
      </c>
      <c r="V20" s="132" t="s">
        <v>163</v>
      </c>
      <c r="W20" s="256" t="s">
        <v>42</v>
      </c>
      <c r="X20" s="127" t="s">
        <v>26</v>
      </c>
      <c r="Y20" s="134" t="s">
        <v>122</v>
      </c>
      <c r="Z20" s="411"/>
      <c r="AA20" s="124" t="s">
        <v>23</v>
      </c>
      <c r="AB20" s="125" t="s">
        <v>24</v>
      </c>
      <c r="AC20" s="126" t="s">
        <v>25</v>
      </c>
      <c r="AD20" s="132" t="s">
        <v>165</v>
      </c>
      <c r="AE20" s="256" t="s">
        <v>42</v>
      </c>
      <c r="AF20" s="127" t="s">
        <v>26</v>
      </c>
      <c r="AG20" s="134" t="s">
        <v>122</v>
      </c>
    </row>
    <row r="21" spans="1:34" ht="15.75">
      <c r="A21" s="401" t="s">
        <v>145</v>
      </c>
      <c r="B21" s="543">
        <f>Omnigen!BF19</f>
        <v>1073.089050000003</v>
      </c>
      <c r="C21" s="544">
        <f>Omnigen!BF21</f>
        <v>1105.0000000000002</v>
      </c>
      <c r="D21" s="391">
        <f>Omnigen!BF20</f>
        <v>1043.6025250000021</v>
      </c>
      <c r="E21" s="544">
        <f>D21-B21</f>
        <v>-29.486525000000938</v>
      </c>
      <c r="F21" s="11">
        <f>IF(ISERR((D21/B21)*100),0,(D21/B21)*100)</f>
        <v>97.252182845403098</v>
      </c>
      <c r="G21" s="544">
        <f>+D21-C21</f>
        <v>-61.397474999998167</v>
      </c>
      <c r="H21" s="15">
        <f>IF(ISERR((D21/C21)*100),0,(D21/C21)*100)</f>
        <v>94.443667420814648</v>
      </c>
      <c r="I21" s="412"/>
      <c r="J21" s="543">
        <f>Omnigen!O19</f>
        <v>3090.3531650000059</v>
      </c>
      <c r="K21" s="544">
        <f>Omnigen!O21</f>
        <v>2985</v>
      </c>
      <c r="L21" s="391">
        <f>Omnigen!O20</f>
        <v>2837.7335625000051</v>
      </c>
      <c r="M21" s="544">
        <f>L21-J21</f>
        <v>-252.61960250000084</v>
      </c>
      <c r="N21" s="11">
        <f>IF(ISERR((L21/J21)*100),0,(L21/J21)*100)</f>
        <v>91.825542615612335</v>
      </c>
      <c r="O21" s="544">
        <f>L21-K21</f>
        <v>-147.26643749999494</v>
      </c>
      <c r="P21" s="15">
        <f>IF(ISERR((L21/K21)*100),0,(L21/K21)*100)</f>
        <v>95.0664510050253</v>
      </c>
      <c r="R21" s="401" t="s">
        <v>145</v>
      </c>
      <c r="S21" s="543">
        <f>Omnigen!BG19/1000</f>
        <v>2020.3492896</v>
      </c>
      <c r="T21" s="544">
        <f>Omnigen!BG21/1000</f>
        <v>2061.1861359538661</v>
      </c>
      <c r="U21" s="391">
        <f>Omnigen!BG20/1000</f>
        <v>1984.4130872000001</v>
      </c>
      <c r="V21" s="544">
        <f>U21-S21</f>
        <v>-35.936202399999956</v>
      </c>
      <c r="W21" s="11">
        <f>IF(ISERR((U21/S21)*100),0,(U21/S21)*100)</f>
        <v>98.221287646399261</v>
      </c>
      <c r="X21" s="544">
        <f>+U21-T21</f>
        <v>-76.773048753866078</v>
      </c>
      <c r="Y21" s="15">
        <f>IF(ISERR((U21/T21)*100),0,(U21/T21)*100)</f>
        <v>96.275297634954384</v>
      </c>
      <c r="Z21" s="412"/>
      <c r="AA21" s="543">
        <f>Omnigen!BC19/1000</f>
        <v>5825.5281355999996</v>
      </c>
      <c r="AB21" s="544">
        <f>Omnigen!BC21/1000</f>
        <v>5561.6505161650493</v>
      </c>
      <c r="AC21" s="391">
        <f>Omnigen!BC20/1000</f>
        <v>5392.221779200001</v>
      </c>
      <c r="AD21" s="544">
        <f>AC21-AA21</f>
        <v>-433.30635639999855</v>
      </c>
      <c r="AE21" s="11">
        <f>IF(ISERR((AC21/AA21)*100),0,(AC21/AA21)*100)</f>
        <v>92.561938654934153</v>
      </c>
      <c r="AF21" s="544">
        <f>AC21-AB21</f>
        <v>-169.4287369650483</v>
      </c>
      <c r="AG21" s="15">
        <f>IF(ISERR((AC21/AB21)*100),0,(AC21/AB21)*100)</f>
        <v>96.953624891161354</v>
      </c>
    </row>
    <row r="22" spans="1:34" ht="15.75">
      <c r="A22" s="401" t="s">
        <v>146</v>
      </c>
      <c r="B22" s="390">
        <f>Animate!BF19</f>
        <v>3166.6374000000028</v>
      </c>
      <c r="C22" s="545">
        <f>Animate!BF21</f>
        <v>3085</v>
      </c>
      <c r="D22" s="391">
        <f>Animate!BF20</f>
        <v>3154.9456250000012</v>
      </c>
      <c r="E22" s="545">
        <f>D22-B22</f>
        <v>-11.691775000001599</v>
      </c>
      <c r="F22" s="11">
        <f>IF(ISERR((D22/B22)*100),0,(D22/B22)*100)</f>
        <v>99.630782640285815</v>
      </c>
      <c r="G22" s="545">
        <f>+D22-C22</f>
        <v>69.945625000001201</v>
      </c>
      <c r="H22" s="15">
        <f>IF(ISERR((D22/C22)*100),0,(D22/C22)*100)</f>
        <v>102.26728119935173</v>
      </c>
      <c r="I22" s="26"/>
      <c r="J22" s="390">
        <f>Animate!O19</f>
        <v>7747.0929150000075</v>
      </c>
      <c r="K22" s="545">
        <f>Animate!O21</f>
        <v>7680</v>
      </c>
      <c r="L22" s="391">
        <f>Animate!O20</f>
        <v>8225.7640000000065</v>
      </c>
      <c r="M22" s="545">
        <f>L22-J22</f>
        <v>478.67108499999904</v>
      </c>
      <c r="N22" s="11">
        <f>IF(ISERR((L22/J22)*100),0,(L22/J22)*100)</f>
        <v>106.17871878202456</v>
      </c>
      <c r="O22" s="545">
        <f>L22-K22</f>
        <v>545.76400000000649</v>
      </c>
      <c r="P22" s="15">
        <f>IF(ISERR((L22/K22)*100),0,(L22/K22)*100)</f>
        <v>107.10630208333343</v>
      </c>
      <c r="R22" s="401" t="s">
        <v>146</v>
      </c>
      <c r="S22" s="390">
        <f>Animate!BG19/1000</f>
        <v>3405.7646887999999</v>
      </c>
      <c r="T22" s="545">
        <f>Animate!BG21/1000</f>
        <v>3326.619895801527</v>
      </c>
      <c r="U22" s="391">
        <f>Animate!BG20/1000</f>
        <v>3396.2712990999999</v>
      </c>
      <c r="V22" s="545">
        <f>U22-S22</f>
        <v>-9.4933897000000798</v>
      </c>
      <c r="W22" s="11">
        <f>IF(ISERR((U22/S22)*100),0,(U22/S22)*100)</f>
        <v>99.721255266659512</v>
      </c>
      <c r="X22" s="545">
        <f>+U22-T22</f>
        <v>69.651403298472815</v>
      </c>
      <c r="Y22" s="15">
        <f>IF(ISERR((U22/T22)*100),0,(U22/T22)*100)</f>
        <v>102.09375899502011</v>
      </c>
      <c r="Z22" s="26"/>
      <c r="AA22" s="390">
        <f>Animate!BC19/1000</f>
        <v>8335.9087889999992</v>
      </c>
      <c r="AB22" s="545">
        <f>Animate!BC21/1000</f>
        <v>8283.468301515084</v>
      </c>
      <c r="AC22" s="391">
        <f>Animate!BC20/1000</f>
        <v>8848.463026200001</v>
      </c>
      <c r="AD22" s="545">
        <f>AC22-AA22</f>
        <v>512.55423720000181</v>
      </c>
      <c r="AE22" s="11">
        <f>IF(ISERR((AC22/AA22)*100),0,(AC22/AA22)*100)</f>
        <v>106.14875054626755</v>
      </c>
      <c r="AF22" s="545">
        <f>AC22-AB22</f>
        <v>564.99472468491695</v>
      </c>
      <c r="AG22" s="15">
        <f>IF(ISERR((AC22/AB22)*100),0,(AC22/AB22)*100)</f>
        <v>106.82075073048298</v>
      </c>
    </row>
    <row r="23" spans="1:34" ht="15.75">
      <c r="A23" s="401" t="s">
        <v>123</v>
      </c>
      <c r="B23" s="390">
        <f>'Yeast Culture'!BF19</f>
        <v>116.43219999999999</v>
      </c>
      <c r="C23" s="545">
        <f>'Yeast Culture'!BF21</f>
        <v>180</v>
      </c>
      <c r="D23" s="391">
        <f>'Yeast Culture'!BF20</f>
        <v>94.353499999999997</v>
      </c>
      <c r="E23" s="545">
        <f>D23-B23</f>
        <v>-22.078699999999998</v>
      </c>
      <c r="F23" s="11">
        <f>IF(ISERR((D23/B23)*100),0,(D23/B23)*100)</f>
        <v>81.037290371563884</v>
      </c>
      <c r="G23" s="545">
        <f>+D23-C23</f>
        <v>-85.646500000000003</v>
      </c>
      <c r="H23" s="15">
        <f>IF(ISERR((D23/C23)*100),0,(D23/C23)*100)</f>
        <v>52.418611111111112</v>
      </c>
      <c r="I23" s="26"/>
      <c r="J23" s="390">
        <f>'Yeast Culture'!O19</f>
        <v>281.16674249999994</v>
      </c>
      <c r="K23" s="545">
        <f>'Yeast Culture'!O21</f>
        <v>465</v>
      </c>
      <c r="L23" s="391">
        <f>'Yeast Culture'!O20</f>
        <v>288.9461</v>
      </c>
      <c r="M23" s="545">
        <f>L23-J23</f>
        <v>7.7793575000000601</v>
      </c>
      <c r="N23" s="11">
        <f>IF(ISERR((L23/J23)*100),0,(L23/J23)*100)</f>
        <v>102.7668128281566</v>
      </c>
      <c r="O23" s="545">
        <f>L23-K23</f>
        <v>-176.0539</v>
      </c>
      <c r="P23" s="15">
        <f>IF(ISERR((L23/K23)*100),0,(L23/K23)*100)</f>
        <v>62.138946236559143</v>
      </c>
      <c r="R23" s="401" t="s">
        <v>123</v>
      </c>
      <c r="S23" s="390">
        <f>'Yeast Culture'!BG19/1000</f>
        <v>139.75403</v>
      </c>
      <c r="T23" s="545">
        <f>'Yeast Culture'!BG21/1000</f>
        <v>246.1825</v>
      </c>
      <c r="U23" s="391">
        <f>'Yeast Culture'!BG20/1000</f>
        <v>141.669838</v>
      </c>
      <c r="V23" s="545">
        <f>U23-S23</f>
        <v>1.9158079999999984</v>
      </c>
      <c r="W23" s="11">
        <f>IF(ISERR((U23/S23)*100),0,(U23/S23)*100)</f>
        <v>101.37084275852366</v>
      </c>
      <c r="X23" s="545">
        <f>+U23-T23</f>
        <v>-104.51266200000001</v>
      </c>
      <c r="Y23" s="15">
        <f>IF(ISERR((U23/T23)*100),0,(U23/T23)*100)</f>
        <v>57.546672895108294</v>
      </c>
      <c r="Z23" s="26"/>
      <c r="AA23" s="390">
        <f>'Yeast Culture'!BC19/1000</f>
        <v>330.92921490000003</v>
      </c>
      <c r="AB23" s="545">
        <f>'Yeast Culture'!BC21/1000</f>
        <v>637.74082751782862</v>
      </c>
      <c r="AC23" s="391">
        <f>'Yeast Culture'!BC20/1000</f>
        <v>395.18227990000003</v>
      </c>
      <c r="AD23" s="545">
        <f>AC23-AA23</f>
        <v>64.253064999999992</v>
      </c>
      <c r="AE23" s="11">
        <f>IF(ISERR((AC23/AA23)*100),0,(AC23/AA23)*100)</f>
        <v>119.4159542606161</v>
      </c>
      <c r="AF23" s="545">
        <f>AC23-AB23</f>
        <v>-242.55854761782859</v>
      </c>
      <c r="AG23" s="15">
        <f>IF(ISERR((AC23/AB23)*100),0,(AC23/AB23)*100)</f>
        <v>61.965968438636985</v>
      </c>
    </row>
    <row r="24" spans="1:34" ht="15.75">
      <c r="A24" s="401" t="s">
        <v>118</v>
      </c>
      <c r="B24" s="392">
        <f>'AB20'!BF19</f>
        <v>428.56229999999999</v>
      </c>
      <c r="C24" s="546">
        <f>'AB20'!BF21</f>
        <v>515</v>
      </c>
      <c r="D24" s="393">
        <f>'AB20'!BF20</f>
        <v>537.91088500000001</v>
      </c>
      <c r="E24" s="546">
        <f>D24-B24</f>
        <v>109.34858500000001</v>
      </c>
      <c r="F24" s="18">
        <f>IF(ISERR((D24/B24)*100),0,(D24/B24)*100)</f>
        <v>125.51521330737678</v>
      </c>
      <c r="G24" s="546">
        <f>+D24-C24</f>
        <v>22.910885000000007</v>
      </c>
      <c r="H24" s="16">
        <f>IF(ISERR((D24/C24)*100),0,(D24/C24)*100)</f>
        <v>104.44871553398059</v>
      </c>
      <c r="I24" s="96"/>
      <c r="J24" s="392">
        <f>'AB20'!O19</f>
        <v>1232.5616</v>
      </c>
      <c r="K24" s="546">
        <f>'AB20'!O21</f>
        <v>1340</v>
      </c>
      <c r="L24" s="393">
        <f>'AB20'!O20</f>
        <v>1258.7547674999998</v>
      </c>
      <c r="M24" s="546">
        <f>L24-J24</f>
        <v>26.193167499999845</v>
      </c>
      <c r="N24" s="18">
        <f>IF(ISERR((L24/J24)*100),0,(L24/J24)*100)</f>
        <v>102.12510007613412</v>
      </c>
      <c r="O24" s="546">
        <f>L24-K24</f>
        <v>-81.245232500000157</v>
      </c>
      <c r="P24" s="16">
        <f>IF(ISERR((L24/K24)*100),0,(L24/K24)*100)</f>
        <v>93.936922947761175</v>
      </c>
      <c r="R24" s="401" t="s">
        <v>118</v>
      </c>
      <c r="S24" s="392">
        <f>'AB20'!BG19/1000</f>
        <v>207.96585750000006</v>
      </c>
      <c r="T24" s="546">
        <f>'AB20'!BG21/1000</f>
        <v>285.9828344709673</v>
      </c>
      <c r="U24" s="393">
        <f>'AB20'!BG20/1000</f>
        <v>308.80835000000002</v>
      </c>
      <c r="V24" s="546">
        <f>U24-S24</f>
        <v>100.84249249999996</v>
      </c>
      <c r="W24" s="18">
        <f>IF(ISERR((U24/S24)*100),0,(U24/S24)*100)</f>
        <v>148.48992700640773</v>
      </c>
      <c r="X24" s="546">
        <f>+U24-T24</f>
        <v>22.825515529032714</v>
      </c>
      <c r="Y24" s="16">
        <f>IF(ISERR((U24/T24)*100),0,(U24/T24)*100)</f>
        <v>107.98142852568655</v>
      </c>
      <c r="Z24" s="96"/>
      <c r="AA24" s="392">
        <f>'AB20'!BC19/1000</f>
        <v>605.08232589999989</v>
      </c>
      <c r="AB24" s="546">
        <f>'AB20'!BC21/1000</f>
        <v>745.43713018013329</v>
      </c>
      <c r="AC24" s="393">
        <f>'AB20'!BC20/1000</f>
        <v>718.25159619999999</v>
      </c>
      <c r="AD24" s="546">
        <f>AC24-AA24</f>
        <v>113.16927030000011</v>
      </c>
      <c r="AE24" s="18">
        <f>IF(ISERR((AC24/AA24)*100),0,(AC24/AA24)*100)</f>
        <v>118.70311946918497</v>
      </c>
      <c r="AF24" s="546">
        <f>AC24-AB24</f>
        <v>-27.1855339801333</v>
      </c>
      <c r="AG24" s="16">
        <f>IF(ISERR((AC24/AB24)*100),0,(AC24/AB24)*100)</f>
        <v>96.353074876540703</v>
      </c>
    </row>
    <row r="25" spans="1:34" ht="18">
      <c r="A25" s="193" t="s">
        <v>43</v>
      </c>
      <c r="B25" s="390">
        <f>SUM(B21:B24)</f>
        <v>4784.7209500000054</v>
      </c>
      <c r="C25" s="545">
        <f>SUM(C21:C24)</f>
        <v>4885</v>
      </c>
      <c r="D25" s="391">
        <f>SUM(D21:D24)</f>
        <v>4830.8125350000037</v>
      </c>
      <c r="E25" s="545">
        <f>D25-B25</f>
        <v>46.091584999998304</v>
      </c>
      <c r="F25" s="11">
        <f>IF(ISERR((D25/B25)*100),0,(D25/B25)*100)</f>
        <v>100.96330769300137</v>
      </c>
      <c r="G25" s="545">
        <f>+D25-C25</f>
        <v>-54.187464999996337</v>
      </c>
      <c r="H25" s="15">
        <f>IF(ISERR((D25/C25)*100),0,(D25/C25)*100)</f>
        <v>98.890737666325563</v>
      </c>
      <c r="I25" s="26"/>
      <c r="J25" s="390">
        <f>SUM(J21:J24)</f>
        <v>12351.174422500011</v>
      </c>
      <c r="K25" s="545">
        <f>SUM(K21:K24)</f>
        <v>12470</v>
      </c>
      <c r="L25" s="391">
        <f>SUM(L21:L24)</f>
        <v>12611.198430000011</v>
      </c>
      <c r="M25" s="545">
        <f>L25-J25</f>
        <v>260.02400750000015</v>
      </c>
      <c r="N25" s="11">
        <f>IF(ISERR((L25/J25)*100),0,(L25/J25)*100)</f>
        <v>102.10525735128732</v>
      </c>
      <c r="O25" s="545">
        <f>L25-K25</f>
        <v>141.19843000001129</v>
      </c>
      <c r="P25" s="15">
        <f>IF(ISERR((L25/K25)*100),0,(L25/K25)*100)</f>
        <v>101.13230497193273</v>
      </c>
      <c r="R25" s="193" t="s">
        <v>43</v>
      </c>
      <c r="S25" s="390">
        <f>SUM(S21:S24)</f>
        <v>5773.8338659000001</v>
      </c>
      <c r="T25" s="545">
        <f>SUM(T21:T24)</f>
        <v>5919.9713662263612</v>
      </c>
      <c r="U25" s="391">
        <f>SUM(U21:U24)</f>
        <v>5831.1625742999995</v>
      </c>
      <c r="V25" s="545">
        <f>U25-S25</f>
        <v>57.328708399999414</v>
      </c>
      <c r="W25" s="11">
        <f>IF(ISERR((U25/S25)*100),0,(U25/S25)*100)</f>
        <v>100.99290540274426</v>
      </c>
      <c r="X25" s="545">
        <f>+U25-T25</f>
        <v>-88.808791926361664</v>
      </c>
      <c r="Y25" s="15">
        <f>IF(ISERR((U25/T25)*100),0,(U25/T25)*100)</f>
        <v>98.499844231797823</v>
      </c>
      <c r="Z25" s="26"/>
      <c r="AA25" s="390">
        <f>SUM(AA21:AA24)</f>
        <v>15097.448465399997</v>
      </c>
      <c r="AB25" s="545">
        <f>SUM(AB21:AB24)</f>
        <v>15228.296775378094</v>
      </c>
      <c r="AC25" s="391">
        <f>SUM(AC21:AC24)</f>
        <v>15354.118681500002</v>
      </c>
      <c r="AD25" s="545">
        <f>AC25-AA25</f>
        <v>256.67021610000484</v>
      </c>
      <c r="AE25" s="11">
        <f>IF(ISERR((AC25/AA25)*100),0,(AC25/AA25)*100)</f>
        <v>101.70009002970426</v>
      </c>
      <c r="AF25" s="545">
        <f>AC25-AB25</f>
        <v>125.82190612190789</v>
      </c>
      <c r="AG25" s="15">
        <f>IF(ISERR((AC25/AB25)*100),0,(AC25/AB25)*100)</f>
        <v>100.82623754959481</v>
      </c>
    </row>
    <row r="26" spans="1:34" s="425" customFormat="1" ht="6" thickBot="1">
      <c r="A26" s="431"/>
      <c r="B26" s="420"/>
      <c r="C26" s="421"/>
      <c r="D26" s="421"/>
      <c r="E26" s="421"/>
      <c r="F26" s="421"/>
      <c r="G26" s="421"/>
      <c r="H26" s="423"/>
      <c r="I26" s="430"/>
      <c r="J26" s="420"/>
      <c r="K26" s="421"/>
      <c r="L26" s="421"/>
      <c r="M26" s="421"/>
      <c r="N26" s="421"/>
      <c r="O26" s="421"/>
      <c r="P26" s="423"/>
      <c r="Q26" s="424"/>
      <c r="R26" s="431"/>
      <c r="S26" s="420"/>
      <c r="T26" s="421"/>
      <c r="U26" s="421"/>
      <c r="V26" s="421"/>
      <c r="W26" s="421"/>
      <c r="X26" s="421"/>
      <c r="Y26" s="423"/>
      <c r="Z26" s="430"/>
      <c r="AA26" s="420"/>
      <c r="AB26" s="421"/>
      <c r="AC26" s="421"/>
      <c r="AD26" s="421"/>
      <c r="AE26" s="421"/>
      <c r="AF26" s="421"/>
      <c r="AG26" s="423"/>
      <c r="AH26" s="461"/>
    </row>
    <row r="27" spans="1:34">
      <c r="A27" s="12" t="s">
        <v>38</v>
      </c>
      <c r="B27" s="12"/>
      <c r="C27" s="12"/>
      <c r="D27" s="12"/>
      <c r="E27" s="155"/>
      <c r="F27" s="155"/>
      <c r="G27" s="155"/>
      <c r="H27" s="155"/>
      <c r="I27" s="155"/>
      <c r="J27" s="155"/>
      <c r="K27" s="155"/>
      <c r="L27" s="155"/>
      <c r="M27" s="155"/>
      <c r="N27" s="155"/>
      <c r="O27" s="155"/>
      <c r="P27" s="155"/>
      <c r="R27" s="12" t="s">
        <v>38</v>
      </c>
      <c r="S27" s="12"/>
      <c r="T27" s="12"/>
      <c r="U27" s="12"/>
      <c r="V27" s="155"/>
      <c r="W27" s="155"/>
      <c r="X27" s="155"/>
      <c r="Y27" s="155"/>
      <c r="Z27" s="155"/>
      <c r="AA27" s="155"/>
      <c r="AB27" s="155"/>
      <c r="AC27" s="155"/>
      <c r="AD27" s="155"/>
      <c r="AE27" s="155"/>
      <c r="AF27" s="155"/>
      <c r="AG27" s="155"/>
    </row>
    <row r="28" spans="1:34" s="121" customFormat="1" ht="5.25">
      <c r="A28" s="131"/>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462"/>
    </row>
    <row r="29" spans="1:34">
      <c r="A29" s="13" t="s">
        <v>199</v>
      </c>
      <c r="B29" s="13"/>
      <c r="C29" s="13"/>
      <c r="D29" s="155"/>
      <c r="E29" s="155"/>
      <c r="F29" s="155"/>
      <c r="G29" s="155"/>
      <c r="H29" s="155"/>
      <c r="I29" s="155"/>
      <c r="J29" s="155"/>
      <c r="K29" s="155"/>
      <c r="L29" s="155"/>
      <c r="M29" s="155"/>
      <c r="N29" s="155"/>
      <c r="O29" s="155"/>
      <c r="P29" s="155"/>
      <c r="R29" s="13" t="s">
        <v>199</v>
      </c>
      <c r="S29" s="13"/>
      <c r="T29" s="13"/>
      <c r="U29" s="155"/>
      <c r="V29" s="155"/>
      <c r="W29" s="155"/>
      <c r="X29" s="155"/>
      <c r="Y29" s="155"/>
      <c r="Z29" s="155"/>
      <c r="AA29" s="155"/>
      <c r="AB29" s="155"/>
      <c r="AC29" s="155"/>
      <c r="AD29" s="155"/>
      <c r="AE29" s="155"/>
      <c r="AF29" s="155"/>
      <c r="AG29" s="155"/>
    </row>
    <row r="30" spans="1:34" s="121" customFormat="1" ht="5.25">
      <c r="A30" s="131"/>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462"/>
    </row>
    <row r="31" spans="1:34">
      <c r="A31" s="199" t="s">
        <v>200</v>
      </c>
      <c r="B31" s="199"/>
      <c r="C31" s="200"/>
      <c r="D31" s="155"/>
      <c r="E31" s="155"/>
      <c r="F31" s="155"/>
      <c r="G31" s="155"/>
      <c r="H31" s="155"/>
      <c r="I31" s="155"/>
      <c r="J31" s="155"/>
      <c r="K31" s="155"/>
      <c r="L31" s="155"/>
      <c r="M31" s="155"/>
      <c r="N31" s="155"/>
      <c r="O31" s="155"/>
      <c r="P31" s="155"/>
      <c r="R31" s="199" t="s">
        <v>200</v>
      </c>
      <c r="S31" s="199"/>
      <c r="T31" s="200"/>
      <c r="U31" s="155"/>
      <c r="V31" s="155"/>
      <c r="W31" s="155"/>
      <c r="X31" s="155"/>
      <c r="Y31" s="155"/>
      <c r="Z31" s="155"/>
      <c r="AA31" s="155"/>
      <c r="AB31" s="155"/>
      <c r="AC31" s="155"/>
      <c r="AD31" s="155"/>
      <c r="AE31" s="155"/>
      <c r="AF31" s="155"/>
      <c r="AG31" s="155"/>
    </row>
    <row r="32" spans="1:34" ht="15.75" thickBot="1"/>
    <row r="33" spans="1:34" ht="18">
      <c r="A33" s="594" t="s">
        <v>28</v>
      </c>
      <c r="B33" s="588" t="str">
        <f>B19</f>
        <v>Q2</v>
      </c>
      <c r="C33" s="589"/>
      <c r="D33" s="589"/>
      <c r="E33" s="589"/>
      <c r="F33" s="589"/>
      <c r="G33" s="589"/>
      <c r="H33" s="590"/>
      <c r="I33" s="417"/>
      <c r="J33" s="588" t="str">
        <f>J19</f>
        <v>YTD - Dec</v>
      </c>
      <c r="K33" s="589"/>
      <c r="L33" s="589"/>
      <c r="M33" s="589"/>
      <c r="N33" s="589"/>
      <c r="O33" s="589"/>
      <c r="P33" s="590"/>
      <c r="R33" s="594" t="s">
        <v>28</v>
      </c>
      <c r="S33" s="588" t="str">
        <f>S19</f>
        <v>Q2</v>
      </c>
      <c r="T33" s="589"/>
      <c r="U33" s="589"/>
      <c r="V33" s="589"/>
      <c r="W33" s="589"/>
      <c r="X33" s="589"/>
      <c r="Y33" s="590"/>
      <c r="Z33" s="417"/>
      <c r="AA33" s="588" t="str">
        <f>AA19</f>
        <v>YTD - Dec</v>
      </c>
      <c r="AB33" s="589"/>
      <c r="AC33" s="589"/>
      <c r="AD33" s="589"/>
      <c r="AE33" s="589"/>
      <c r="AF33" s="589"/>
      <c r="AG33" s="590"/>
    </row>
    <row r="34" spans="1:34" ht="31.5" thickBot="1">
      <c r="A34" s="595"/>
      <c r="B34" s="124" t="s">
        <v>23</v>
      </c>
      <c r="C34" s="125" t="s">
        <v>24</v>
      </c>
      <c r="D34" s="126" t="s">
        <v>25</v>
      </c>
      <c r="E34" s="132" t="s">
        <v>163</v>
      </c>
      <c r="F34" s="256" t="s">
        <v>42</v>
      </c>
      <c r="G34" s="127" t="s">
        <v>26</v>
      </c>
      <c r="H34" s="134" t="s">
        <v>122</v>
      </c>
      <c r="I34" s="411"/>
      <c r="J34" s="124" t="s">
        <v>23</v>
      </c>
      <c r="K34" s="125" t="s">
        <v>24</v>
      </c>
      <c r="L34" s="126" t="s">
        <v>25</v>
      </c>
      <c r="M34" s="132" t="s">
        <v>163</v>
      </c>
      <c r="N34" s="256" t="s">
        <v>42</v>
      </c>
      <c r="O34" s="127" t="s">
        <v>26</v>
      </c>
      <c r="P34" s="134" t="s">
        <v>122</v>
      </c>
      <c r="R34" s="595"/>
      <c r="S34" s="124" t="s">
        <v>23</v>
      </c>
      <c r="T34" s="125" t="s">
        <v>24</v>
      </c>
      <c r="U34" s="126" t="s">
        <v>25</v>
      </c>
      <c r="V34" s="132" t="s">
        <v>163</v>
      </c>
      <c r="W34" s="256" t="s">
        <v>42</v>
      </c>
      <c r="X34" s="127" t="s">
        <v>26</v>
      </c>
      <c r="Y34" s="134" t="s">
        <v>122</v>
      </c>
      <c r="Z34" s="411"/>
      <c r="AA34" s="124" t="s">
        <v>23</v>
      </c>
      <c r="AB34" s="125" t="s">
        <v>24</v>
      </c>
      <c r="AC34" s="126" t="s">
        <v>25</v>
      </c>
      <c r="AD34" s="132" t="s">
        <v>165</v>
      </c>
      <c r="AE34" s="256" t="s">
        <v>42</v>
      </c>
      <c r="AF34" s="127" t="s">
        <v>26</v>
      </c>
      <c r="AG34" s="134" t="s">
        <v>122</v>
      </c>
    </row>
    <row r="35" spans="1:34" ht="15.75">
      <c r="A35" s="401" t="s">
        <v>145</v>
      </c>
      <c r="B35" s="543">
        <f>Omnigen!BF27</f>
        <v>662.48230000000001</v>
      </c>
      <c r="C35" s="544">
        <f>Omnigen!BF29</f>
        <v>630.00000000000045</v>
      </c>
      <c r="D35" s="391">
        <f>Omnigen!BF28</f>
        <v>625.830825</v>
      </c>
      <c r="E35" s="544">
        <f>D35-B35</f>
        <v>-36.651475000000005</v>
      </c>
      <c r="F35" s="11">
        <f>IF(ISERR((D35/B35)*100),0,(D35/B35)*100)</f>
        <v>94.467554076539102</v>
      </c>
      <c r="G35" s="544">
        <f>+D35-C35</f>
        <v>-4.1691750000004504</v>
      </c>
      <c r="H35" s="15">
        <f>IF(ISERR((D35/C35)*100),0,(D35/C35)*100)</f>
        <v>99.338226190476121</v>
      </c>
      <c r="I35" s="412"/>
      <c r="J35" s="543">
        <f>Omnigen!O27</f>
        <v>1824.9954375000011</v>
      </c>
      <c r="K35" s="544">
        <f>Omnigen!O29</f>
        <v>1675.0000000000007</v>
      </c>
      <c r="L35" s="391">
        <f>Omnigen!O28</f>
        <v>1409.5661250000001</v>
      </c>
      <c r="M35" s="544">
        <f>L35-J35</f>
        <v>-415.42931250000106</v>
      </c>
      <c r="N35" s="11">
        <f>IF(ISERR((L35/J35)*100),0,(L35/J35)*100)</f>
        <v>77.23669309173269</v>
      </c>
      <c r="O35" s="544">
        <f>L35-K35</f>
        <v>-265.43387500000063</v>
      </c>
      <c r="P35" s="15">
        <f>IF(ISERR((L35/K35)*100),0,(L35/K35)*100)</f>
        <v>84.153201492537278</v>
      </c>
      <c r="R35" s="401" t="s">
        <v>145</v>
      </c>
      <c r="S35" s="543">
        <f>Omnigen!BG27/1000</f>
        <v>1267.8613143</v>
      </c>
      <c r="T35" s="544">
        <f>Omnigen!BG29/1000</f>
        <v>1212.6697105220367</v>
      </c>
      <c r="U35" s="391">
        <f>Omnigen!BG28/1000</f>
        <v>1186.2174540999999</v>
      </c>
      <c r="V35" s="544">
        <f>U35-S35</f>
        <v>-81.643860200000063</v>
      </c>
      <c r="W35" s="11">
        <f>IF(ISERR((U35/S35)*100),0,(U35/S35)*100)</f>
        <v>93.560505452832075</v>
      </c>
      <c r="X35" s="544">
        <f>+U35-T35</f>
        <v>-26.452256422036726</v>
      </c>
      <c r="Y35" s="15">
        <f>IF(ISERR((U35/T35)*100),0,(U35/T35)*100)</f>
        <v>97.818675918717432</v>
      </c>
      <c r="Z35" s="412"/>
      <c r="AA35" s="543">
        <f>Omnigen!BC27/1000</f>
        <v>3488.4661590000005</v>
      </c>
      <c r="AB35" s="544">
        <f>Omnigen!BC29/1000</f>
        <v>3218.672254644745</v>
      </c>
      <c r="AC35" s="391">
        <f>Omnigen!BC28/1000</f>
        <v>2683.0101930000001</v>
      </c>
      <c r="AD35" s="544">
        <f>AC35-AA35</f>
        <v>-805.45596600000044</v>
      </c>
      <c r="AE35" s="11">
        <f>IF(ISERR((AC35/AA35)*100),0,(AC35/AA35)*100)</f>
        <v>76.910884919379825</v>
      </c>
      <c r="AF35" s="544">
        <f>AC35-AB35</f>
        <v>-535.66206164474488</v>
      </c>
      <c r="AG35" s="15">
        <f>IF(ISERR((AC35/AB35)*100),0,(AC35/AB35)*100)</f>
        <v>83.357669894107701</v>
      </c>
    </row>
    <row r="36" spans="1:34" ht="15.75">
      <c r="A36" s="401" t="s">
        <v>146</v>
      </c>
      <c r="B36" s="390">
        <f>Animate!BF27</f>
        <v>1906.4164000000028</v>
      </c>
      <c r="C36" s="545">
        <f>Animate!BF29</f>
        <v>2050</v>
      </c>
      <c r="D36" s="391">
        <f>Animate!BF28</f>
        <v>2158.342650000001</v>
      </c>
      <c r="E36" s="545">
        <f>D36-B36</f>
        <v>251.92624999999816</v>
      </c>
      <c r="F36" s="11">
        <f>IF(ISERR((D36/B36)*100),0,(D36/B36)*100)</f>
        <v>113.21464974808219</v>
      </c>
      <c r="G36" s="545">
        <f>+D36-C36</f>
        <v>108.34265000000096</v>
      </c>
      <c r="H36" s="15">
        <f>IF(ISERR((D36/C36)*100),0,(D36/C36)*100)</f>
        <v>105.28500731707322</v>
      </c>
      <c r="I36" s="26"/>
      <c r="J36" s="390">
        <f>Animate!O27</f>
        <v>4597.6060975000073</v>
      </c>
      <c r="K36" s="545">
        <f>Animate!O29</f>
        <v>5005</v>
      </c>
      <c r="L36" s="391">
        <f>Animate!O28</f>
        <v>5600.9662500000022</v>
      </c>
      <c r="M36" s="545">
        <f>L36-J36</f>
        <v>1003.3601524999949</v>
      </c>
      <c r="N36" s="11">
        <f>IF(ISERR((L36/J36)*100),0,(L36/J36)*100)</f>
        <v>121.82353449212584</v>
      </c>
      <c r="O36" s="545">
        <f>L36-K36</f>
        <v>595.96625000000222</v>
      </c>
      <c r="P36" s="15">
        <f>IF(ISERR((L36/K36)*100),0,(L36/K36)*100)</f>
        <v>111.90741758241762</v>
      </c>
      <c r="R36" s="401" t="s">
        <v>146</v>
      </c>
      <c r="S36" s="390">
        <f>Animate!BG27/1000</f>
        <v>2077.2224615999999</v>
      </c>
      <c r="T36" s="545">
        <f>Animate!BG29/1000</f>
        <v>2230.0596516714045</v>
      </c>
      <c r="U36" s="391">
        <f>Animate!BG28/1000</f>
        <v>2320.8167920000001</v>
      </c>
      <c r="V36" s="545">
        <f>U36-S36</f>
        <v>243.59433040000022</v>
      </c>
      <c r="W36" s="11">
        <f>IF(ISERR((U36/S36)*100),0,(U36/S36)*100)</f>
        <v>111.72692549320737</v>
      </c>
      <c r="X36" s="545">
        <f>+U36-T36</f>
        <v>90.757140328595597</v>
      </c>
      <c r="Y36" s="15">
        <f>IF(ISERR((U36/T36)*100),0,(U36/T36)*100)</f>
        <v>104.06971805711898</v>
      </c>
      <c r="Z36" s="26"/>
      <c r="AA36" s="390">
        <f>Animate!BC27/1000</f>
        <v>5002.0469703999988</v>
      </c>
      <c r="AB36" s="545">
        <f>Animate!BC29/1000</f>
        <v>5451.1569202684386</v>
      </c>
      <c r="AC36" s="391">
        <f>Animate!BC28/1000</f>
        <v>6003.6559798999997</v>
      </c>
      <c r="AD36" s="545">
        <f>AC36-AA36</f>
        <v>1001.6090095000009</v>
      </c>
      <c r="AE36" s="11">
        <f>IF(ISERR((AC36/AA36)*100),0,(AC36/AA36)*100)</f>
        <v>120.02398249011054</v>
      </c>
      <c r="AF36" s="545">
        <f>AC36-AB36</f>
        <v>552.49905963156107</v>
      </c>
      <c r="AG36" s="15">
        <f>IF(ISERR((AC36/AB36)*100),0,(AC36/AB36)*100)</f>
        <v>110.13544588263942</v>
      </c>
    </row>
    <row r="37" spans="1:34" ht="15.75">
      <c r="A37" s="401" t="s">
        <v>123</v>
      </c>
      <c r="B37" s="390">
        <f>'Yeast Culture'!BF27</f>
        <v>266.75420000000003</v>
      </c>
      <c r="C37" s="545">
        <f>'Yeast Culture'!BF29</f>
        <v>290</v>
      </c>
      <c r="D37" s="391">
        <f>'Yeast Culture'!BF28</f>
        <v>252.1739125</v>
      </c>
      <c r="E37" s="545">
        <f>D37-B37</f>
        <v>-14.580287500000026</v>
      </c>
      <c r="F37" s="11">
        <f>IF(ISERR((D37/B37)*100),0,(D37/B37)*100)</f>
        <v>94.534186340833614</v>
      </c>
      <c r="G37" s="545">
        <f>+D37-C37</f>
        <v>-37.8260875</v>
      </c>
      <c r="H37" s="15">
        <f>IF(ISERR((D37/C37)*100),0,(D37/C37)*100)</f>
        <v>86.956521551724137</v>
      </c>
      <c r="I37" s="26"/>
      <c r="J37" s="390">
        <f>'Yeast Culture'!O27</f>
        <v>516.46458749999999</v>
      </c>
      <c r="K37" s="545">
        <f>'Yeast Culture'!O29</f>
        <v>743</v>
      </c>
      <c r="L37" s="391">
        <f>'Yeast Culture'!O28</f>
        <v>683.44852500000002</v>
      </c>
      <c r="M37" s="545">
        <f>L37-J37</f>
        <v>166.98393750000002</v>
      </c>
      <c r="N37" s="11">
        <f>IF(ISERR((L37/J37)*100),0,(L37/J37)*100)</f>
        <v>132.33211754329625</v>
      </c>
      <c r="O37" s="545">
        <f>L37-K37</f>
        <v>-59.551474999999982</v>
      </c>
      <c r="P37" s="15">
        <f>IF(ISERR((L37/K37)*100),0,(L37/K37)*100)</f>
        <v>91.984996635262448</v>
      </c>
      <c r="R37" s="401" t="s">
        <v>123</v>
      </c>
      <c r="S37" s="390">
        <f>'Yeast Culture'!BG27/1000</f>
        <v>300.07429999999999</v>
      </c>
      <c r="T37" s="545">
        <f>'Yeast Culture'!BG29/1000</f>
        <v>343.03792856231144</v>
      </c>
      <c r="U37" s="391">
        <f>'Yeast Culture'!BG28/1000</f>
        <v>367.82058999999998</v>
      </c>
      <c r="V37" s="545">
        <f>U37-S37</f>
        <v>67.746289999999988</v>
      </c>
      <c r="W37" s="11">
        <f>IF(ISERR((U37/S37)*100),0,(U37/S37)*100)</f>
        <v>122.57650521887413</v>
      </c>
      <c r="X37" s="545">
        <f>+U37-T37</f>
        <v>24.782661437688546</v>
      </c>
      <c r="Y37" s="15">
        <f>IF(ISERR((U37/T37)*100),0,(U37/T37)*100)</f>
        <v>107.22446685168427</v>
      </c>
      <c r="Z37" s="26"/>
      <c r="AA37" s="390">
        <f>'Yeast Culture'!BC27/1000</f>
        <v>620.01501610000014</v>
      </c>
      <c r="AB37" s="545">
        <f>'Yeast Culture'!BC29/1000</f>
        <v>996.73429881548805</v>
      </c>
      <c r="AC37" s="391">
        <f>'Yeast Culture'!BC28/1000</f>
        <v>945.83918820000008</v>
      </c>
      <c r="AD37" s="545">
        <f>AC37-AA37</f>
        <v>325.82417209999994</v>
      </c>
      <c r="AE37" s="11">
        <f>IF(ISERR((AC37/AA37)*100),0,(AC37/AA37)*100)</f>
        <v>152.55101306247215</v>
      </c>
      <c r="AF37" s="545">
        <f>AC37-AB37</f>
        <v>-50.895110615487965</v>
      </c>
      <c r="AG37" s="15">
        <f>IF(ISERR((AC37/AB37)*100),0,(AC37/AB37)*100)</f>
        <v>94.893813659671252</v>
      </c>
    </row>
    <row r="38" spans="1:34" ht="15.75">
      <c r="A38" s="401" t="s">
        <v>118</v>
      </c>
      <c r="B38" s="392">
        <f>'AB20'!BF27</f>
        <v>641.06830000000002</v>
      </c>
      <c r="C38" s="546">
        <f>'AB20'!BF29</f>
        <v>660.00000000000011</v>
      </c>
      <c r="D38" s="393">
        <f>'AB20'!BF28</f>
        <v>1050.0654125000001</v>
      </c>
      <c r="E38" s="546">
        <f>D38-B38</f>
        <v>408.99711250000007</v>
      </c>
      <c r="F38" s="18">
        <f>IF(ISERR((D38/B38)*100),0,(D38/B38)*100)</f>
        <v>163.79930383392846</v>
      </c>
      <c r="G38" s="546">
        <f>+D38-C38</f>
        <v>390.06541249999998</v>
      </c>
      <c r="H38" s="16">
        <f>IF(ISERR((D38/C38)*100),0,(D38/C38)*100)</f>
        <v>159.10082007575755</v>
      </c>
      <c r="I38" s="96"/>
      <c r="J38" s="392">
        <f>'AB20'!O27</f>
        <v>1677.5403000000001</v>
      </c>
      <c r="K38" s="546">
        <f>'AB20'!O29</f>
        <v>1770</v>
      </c>
      <c r="L38" s="393">
        <f>'AB20'!O28</f>
        <v>2350.4320125000004</v>
      </c>
      <c r="M38" s="546">
        <f>L38-J38</f>
        <v>672.89171250000027</v>
      </c>
      <c r="N38" s="18">
        <f>IF(ISERR((L38/J38)*100),0,(L38/J38)*100)</f>
        <v>140.11180610683394</v>
      </c>
      <c r="O38" s="546">
        <f>L38-K38</f>
        <v>580.43201250000038</v>
      </c>
      <c r="P38" s="16">
        <f>IF(ISERR((L38/K38)*100),0,(L38/K38)*100)</f>
        <v>132.79276906779663</v>
      </c>
      <c r="R38" s="401" t="s">
        <v>118</v>
      </c>
      <c r="S38" s="392">
        <f>'AB20'!BG27/1000</f>
        <v>329.34956599999998</v>
      </c>
      <c r="T38" s="546">
        <f>'AB20'!BG29/1000</f>
        <v>342.65484020777313</v>
      </c>
      <c r="U38" s="393">
        <f>'AB20'!BG28/1000</f>
        <v>555.35304329999997</v>
      </c>
      <c r="V38" s="546">
        <f>U38-S38</f>
        <v>226.00347729999999</v>
      </c>
      <c r="W38" s="18">
        <f>IF(ISERR((U38/S38)*100),0,(U38/S38)*100)</f>
        <v>168.62115534107005</v>
      </c>
      <c r="X38" s="546">
        <f>+U38-T38</f>
        <v>212.69820309222683</v>
      </c>
      <c r="Y38" s="16">
        <f>IF(ISERR((U38/T38)*100),0,(U38/T38)*100)</f>
        <v>162.07360239337478</v>
      </c>
      <c r="Z38" s="96"/>
      <c r="AA38" s="392">
        <f>'AB20'!BC27/1000</f>
        <v>864.2829895000001</v>
      </c>
      <c r="AB38" s="546">
        <f>'AB20'!BC29/1000</f>
        <v>922.4135480850872</v>
      </c>
      <c r="AC38" s="393">
        <f>'AB20'!BC28/1000</f>
        <v>1236.0959726999999</v>
      </c>
      <c r="AD38" s="546">
        <f>AC38-AA38</f>
        <v>371.81298319999985</v>
      </c>
      <c r="AE38" s="18">
        <f>IF(ISERR((AC38/AA38)*100),0,(AC38/AA38)*100)</f>
        <v>143.0198196328148</v>
      </c>
      <c r="AF38" s="546">
        <f>AC38-AB38</f>
        <v>313.68242461491275</v>
      </c>
      <c r="AG38" s="16">
        <f>IF(ISERR((AC38/AB38)*100),0,(AC38/AB38)*100)</f>
        <v>134.00670179510172</v>
      </c>
    </row>
    <row r="39" spans="1:34" ht="18">
      <c r="A39" s="193" t="s">
        <v>43</v>
      </c>
      <c r="B39" s="390">
        <f>SUM(B35:B38)</f>
        <v>3476.7212000000027</v>
      </c>
      <c r="C39" s="545">
        <f>SUM(C35:C38)</f>
        <v>3630.0000000000005</v>
      </c>
      <c r="D39" s="391">
        <f>SUM(D35:D38)</f>
        <v>4086.412800000001</v>
      </c>
      <c r="E39" s="545">
        <f>D39-B39</f>
        <v>609.69159999999829</v>
      </c>
      <c r="F39" s="11">
        <f>IF(ISERR((D39/B39)*100),0,(D39/B39)*100)</f>
        <v>117.53639607340381</v>
      </c>
      <c r="G39" s="545">
        <f>+D39-C39</f>
        <v>456.41280000000052</v>
      </c>
      <c r="H39" s="15">
        <f>IF(ISERR((D39/C39)*100),0,(D39/C39)*100)</f>
        <v>112.57335537190083</v>
      </c>
      <c r="I39" s="26"/>
      <c r="J39" s="390">
        <f>SUM(J35:J38)</f>
        <v>8616.6064225000082</v>
      </c>
      <c r="K39" s="545">
        <f>SUM(K35:K38)</f>
        <v>9193</v>
      </c>
      <c r="L39" s="391">
        <f>SUM(L35:L38)</f>
        <v>10044.412912500004</v>
      </c>
      <c r="M39" s="545">
        <f>L39-J39</f>
        <v>1427.8064899999954</v>
      </c>
      <c r="N39" s="11">
        <f>IF(ISERR((L39/J39)*100),0,(L39/J39)*100)</f>
        <v>116.57040393851173</v>
      </c>
      <c r="O39" s="545">
        <f>L39-K39</f>
        <v>851.41291250000359</v>
      </c>
      <c r="P39" s="15">
        <f>IF(ISERR((L39/K39)*100),0,(L39/K39)*100)</f>
        <v>109.26153499945615</v>
      </c>
      <c r="R39" s="193" t="s">
        <v>43</v>
      </c>
      <c r="S39" s="390">
        <f>SUM(S35:S38)</f>
        <v>3974.5076418999997</v>
      </c>
      <c r="T39" s="545">
        <f>SUM(T35:T38)</f>
        <v>4128.4221309635259</v>
      </c>
      <c r="U39" s="391">
        <f>SUM(U35:U38)</f>
        <v>4430.2078793999999</v>
      </c>
      <c r="V39" s="545">
        <f>U39-S39</f>
        <v>455.70023750000018</v>
      </c>
      <c r="W39" s="11">
        <f>IF(ISERR((U39/S39)*100),0,(U39/S39)*100)</f>
        <v>111.46557708672952</v>
      </c>
      <c r="X39" s="545">
        <f>+U39-T39</f>
        <v>301.78574843647402</v>
      </c>
      <c r="Y39" s="15">
        <f>IF(ISERR((U39/T39)*100),0,(U39/T39)*100)</f>
        <v>107.30995375141157</v>
      </c>
      <c r="Z39" s="26"/>
      <c r="AA39" s="390">
        <f>SUM(AA35:AA38)</f>
        <v>9974.8111349999981</v>
      </c>
      <c r="AB39" s="545">
        <f>SUM(AB35:AB38)</f>
        <v>10588.97702181376</v>
      </c>
      <c r="AC39" s="391">
        <f>SUM(AC35:AC38)</f>
        <v>10868.601333800001</v>
      </c>
      <c r="AD39" s="545">
        <f>AC39-AA39</f>
        <v>893.79019880000305</v>
      </c>
      <c r="AE39" s="11">
        <f>IF(ISERR((AC39/AA39)*100),0,(AC39/AA39)*100)</f>
        <v>108.96047240096445</v>
      </c>
      <c r="AF39" s="545">
        <f>AC39-AB39</f>
        <v>279.62431198624108</v>
      </c>
      <c r="AG39" s="15">
        <f>IF(ISERR((AC39/AB39)*100),0,(AC39/AB39)*100)</f>
        <v>102.64071129260364</v>
      </c>
    </row>
    <row r="40" spans="1:34" s="425" customFormat="1" ht="6" thickBot="1">
      <c r="A40" s="431"/>
      <c r="B40" s="420"/>
      <c r="C40" s="421"/>
      <c r="D40" s="421"/>
      <c r="E40" s="421"/>
      <c r="F40" s="421"/>
      <c r="G40" s="421"/>
      <c r="H40" s="423"/>
      <c r="I40" s="430"/>
      <c r="J40" s="420"/>
      <c r="K40" s="421"/>
      <c r="L40" s="421"/>
      <c r="M40" s="421"/>
      <c r="N40" s="421"/>
      <c r="O40" s="421"/>
      <c r="P40" s="423"/>
      <c r="Q40" s="424"/>
      <c r="R40" s="431"/>
      <c r="S40" s="420"/>
      <c r="T40" s="421"/>
      <c r="U40" s="421"/>
      <c r="V40" s="421"/>
      <c r="W40" s="421"/>
      <c r="X40" s="421"/>
      <c r="Y40" s="423"/>
      <c r="Z40" s="430"/>
      <c r="AA40" s="420"/>
      <c r="AB40" s="421"/>
      <c r="AC40" s="421"/>
      <c r="AD40" s="421"/>
      <c r="AE40" s="421"/>
      <c r="AF40" s="421"/>
      <c r="AG40" s="423"/>
      <c r="AH40" s="461"/>
    </row>
    <row r="41" spans="1:34">
      <c r="A41" s="12" t="s">
        <v>38</v>
      </c>
      <c r="B41" s="12"/>
      <c r="C41" s="12"/>
      <c r="D41" s="12"/>
      <c r="E41" s="155"/>
      <c r="F41" s="155"/>
      <c r="G41" s="155"/>
      <c r="H41" s="155"/>
      <c r="I41" s="155"/>
      <c r="J41" s="155"/>
      <c r="K41" s="155"/>
      <c r="L41" s="155"/>
      <c r="M41" s="155"/>
      <c r="N41" s="155"/>
      <c r="O41" s="155"/>
      <c r="P41" s="155"/>
      <c r="R41" s="12" t="s">
        <v>38</v>
      </c>
      <c r="S41" s="12"/>
      <c r="T41" s="12"/>
      <c r="U41" s="12"/>
      <c r="V41" s="155"/>
      <c r="W41" s="155"/>
      <c r="X41" s="155"/>
      <c r="Y41" s="155"/>
      <c r="Z41" s="155"/>
      <c r="AA41" s="155"/>
      <c r="AB41" s="155"/>
      <c r="AC41" s="155"/>
      <c r="AD41" s="155"/>
      <c r="AE41" s="155"/>
      <c r="AF41" s="155"/>
      <c r="AG41" s="155"/>
    </row>
    <row r="42" spans="1:34" s="121" customFormat="1" ht="5.25">
      <c r="A42" s="131"/>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462"/>
    </row>
    <row r="43" spans="1:34">
      <c r="A43" s="13" t="s">
        <v>199</v>
      </c>
      <c r="B43" s="13"/>
      <c r="C43" s="13"/>
      <c r="D43" s="155"/>
      <c r="E43" s="155"/>
      <c r="F43" s="155"/>
      <c r="G43" s="155"/>
      <c r="H43" s="155"/>
      <c r="I43" s="155"/>
      <c r="J43" s="155"/>
      <c r="K43" s="155"/>
      <c r="L43" s="155"/>
      <c r="M43" s="155"/>
      <c r="N43" s="155"/>
      <c r="O43" s="155"/>
      <c r="P43" s="155"/>
      <c r="R43" s="13" t="s">
        <v>199</v>
      </c>
      <c r="S43" s="13"/>
      <c r="T43" s="13"/>
      <c r="U43" s="155"/>
      <c r="V43" s="155"/>
      <c r="W43" s="155"/>
      <c r="X43" s="155"/>
      <c r="Y43" s="155"/>
      <c r="Z43" s="155"/>
      <c r="AA43" s="155"/>
      <c r="AB43" s="155"/>
      <c r="AC43" s="155"/>
      <c r="AD43" s="155"/>
      <c r="AE43" s="155"/>
      <c r="AF43" s="155"/>
      <c r="AG43" s="155"/>
    </row>
    <row r="44" spans="1:34" s="121" customFormat="1" ht="5.25">
      <c r="A44" s="131"/>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462"/>
    </row>
    <row r="45" spans="1:34">
      <c r="A45" s="199" t="s">
        <v>200</v>
      </c>
      <c r="B45" s="199"/>
      <c r="C45" s="200"/>
      <c r="D45" s="155"/>
      <c r="E45" s="155"/>
      <c r="F45" s="155"/>
      <c r="G45" s="155"/>
      <c r="H45" s="155"/>
      <c r="I45" s="155"/>
      <c r="J45" s="155"/>
      <c r="K45" s="155"/>
      <c r="L45" s="155"/>
      <c r="M45" s="155"/>
      <c r="N45" s="155"/>
      <c r="O45" s="155"/>
      <c r="P45" s="155"/>
      <c r="R45" s="199" t="s">
        <v>200</v>
      </c>
      <c r="S45" s="199"/>
      <c r="T45" s="200"/>
      <c r="U45" s="155"/>
      <c r="V45" s="155"/>
      <c r="W45" s="155"/>
      <c r="X45" s="155"/>
      <c r="Y45" s="155"/>
      <c r="Z45" s="155"/>
      <c r="AA45" s="155"/>
      <c r="AB45" s="155"/>
      <c r="AC45" s="155"/>
      <c r="AD45" s="155"/>
      <c r="AE45" s="155"/>
      <c r="AF45" s="155"/>
      <c r="AG45" s="155"/>
    </row>
    <row r="46" spans="1:34" ht="15.75" thickBot="1"/>
    <row r="47" spans="1:34" ht="18">
      <c r="A47" s="594" t="s">
        <v>148</v>
      </c>
      <c r="B47" s="588" t="str">
        <f>B33</f>
        <v>Q2</v>
      </c>
      <c r="C47" s="589"/>
      <c r="D47" s="589"/>
      <c r="E47" s="589"/>
      <c r="F47" s="589"/>
      <c r="G47" s="589"/>
      <c r="H47" s="590"/>
      <c r="I47" s="417"/>
      <c r="J47" s="588" t="str">
        <f>J33</f>
        <v>YTD - Dec</v>
      </c>
      <c r="K47" s="589"/>
      <c r="L47" s="589"/>
      <c r="M47" s="589"/>
      <c r="N47" s="589"/>
      <c r="O47" s="589"/>
      <c r="P47" s="590"/>
      <c r="R47" s="594" t="s">
        <v>148</v>
      </c>
      <c r="S47" s="588" t="str">
        <f>S33</f>
        <v>Q2</v>
      </c>
      <c r="T47" s="589"/>
      <c r="U47" s="589"/>
      <c r="V47" s="589"/>
      <c r="W47" s="589"/>
      <c r="X47" s="589"/>
      <c r="Y47" s="590"/>
      <c r="Z47" s="417"/>
      <c r="AA47" s="588" t="str">
        <f>AA33</f>
        <v>YTD - Dec</v>
      </c>
      <c r="AB47" s="589"/>
      <c r="AC47" s="589"/>
      <c r="AD47" s="589"/>
      <c r="AE47" s="589"/>
      <c r="AF47" s="589"/>
      <c r="AG47" s="590"/>
    </row>
    <row r="48" spans="1:34" ht="31.5" thickBot="1">
      <c r="A48" s="595"/>
      <c r="B48" s="124" t="s">
        <v>23</v>
      </c>
      <c r="C48" s="125" t="s">
        <v>24</v>
      </c>
      <c r="D48" s="126" t="s">
        <v>25</v>
      </c>
      <c r="E48" s="132" t="s">
        <v>163</v>
      </c>
      <c r="F48" s="256" t="s">
        <v>42</v>
      </c>
      <c r="G48" s="127" t="s">
        <v>26</v>
      </c>
      <c r="H48" s="134" t="s">
        <v>122</v>
      </c>
      <c r="I48" s="411"/>
      <c r="J48" s="124" t="s">
        <v>23</v>
      </c>
      <c r="K48" s="125" t="s">
        <v>24</v>
      </c>
      <c r="L48" s="126" t="s">
        <v>25</v>
      </c>
      <c r="M48" s="132" t="s">
        <v>163</v>
      </c>
      <c r="N48" s="256" t="s">
        <v>42</v>
      </c>
      <c r="O48" s="127" t="s">
        <v>26</v>
      </c>
      <c r="P48" s="134" t="s">
        <v>122</v>
      </c>
      <c r="R48" s="595"/>
      <c r="S48" s="124" t="s">
        <v>23</v>
      </c>
      <c r="T48" s="125" t="s">
        <v>24</v>
      </c>
      <c r="U48" s="126" t="s">
        <v>25</v>
      </c>
      <c r="V48" s="132" t="s">
        <v>163</v>
      </c>
      <c r="W48" s="256" t="s">
        <v>42</v>
      </c>
      <c r="X48" s="127" t="s">
        <v>26</v>
      </c>
      <c r="Y48" s="134" t="s">
        <v>122</v>
      </c>
      <c r="Z48" s="411"/>
      <c r="AA48" s="124" t="s">
        <v>23</v>
      </c>
      <c r="AB48" s="125" t="s">
        <v>24</v>
      </c>
      <c r="AC48" s="126" t="s">
        <v>25</v>
      </c>
      <c r="AD48" s="132" t="s">
        <v>165</v>
      </c>
      <c r="AE48" s="256" t="s">
        <v>42</v>
      </c>
      <c r="AF48" s="127" t="s">
        <v>26</v>
      </c>
      <c r="AG48" s="134" t="s">
        <v>122</v>
      </c>
    </row>
    <row r="49" spans="1:34" ht="15.75">
      <c r="A49" s="401" t="s">
        <v>145</v>
      </c>
      <c r="B49" s="543">
        <f t="shared" ref="B49:D50" si="0">+B35+B21+B7</f>
        <v>2818.3055250000061</v>
      </c>
      <c r="C49" s="544">
        <f t="shared" si="0"/>
        <v>2790.0000000000009</v>
      </c>
      <c r="D49" s="391">
        <f t="shared" si="0"/>
        <v>2613.0021500000021</v>
      </c>
      <c r="E49" s="544">
        <f>D49-B49</f>
        <v>-205.30337500000405</v>
      </c>
      <c r="F49" s="11">
        <f>IF(ISERR((D49/B49)*100),0,(D49/B49)*100)</f>
        <v>92.715361298523391</v>
      </c>
      <c r="G49" s="544">
        <f>+G35+G21+G7</f>
        <v>-176.99784999999895</v>
      </c>
      <c r="H49" s="15">
        <f>IF(ISERR((D49/C49)*100),0,(D49/C49)*100)</f>
        <v>93.655991039426567</v>
      </c>
      <c r="I49" s="412"/>
      <c r="J49" s="543">
        <f t="shared" ref="J49:L50" si="1">+J35+J21+J7</f>
        <v>7766.5577825000146</v>
      </c>
      <c r="K49" s="544">
        <f t="shared" si="1"/>
        <v>7360.0000000000009</v>
      </c>
      <c r="L49" s="391">
        <f t="shared" si="1"/>
        <v>6680.9851850000068</v>
      </c>
      <c r="M49" s="544">
        <f>L49-J49</f>
        <v>-1085.5725975000078</v>
      </c>
      <c r="N49" s="11">
        <f>IF(ISERR((L49/J49)*100),0,(L49/J49)*100)</f>
        <v>86.022474461645388</v>
      </c>
      <c r="O49" s="544">
        <f>+O35+O21+O7</f>
        <v>-679.01481499999409</v>
      </c>
      <c r="P49" s="15">
        <f>IF(ISERR((L49/K49)*100),0,(L49/K49)*100)</f>
        <v>90.774255230978341</v>
      </c>
      <c r="R49" s="401" t="s">
        <v>145</v>
      </c>
      <c r="S49" s="543">
        <f t="shared" ref="S49:U50" si="2">+S35+S21+S7</f>
        <v>5314.9374625</v>
      </c>
      <c r="T49" s="544">
        <f t="shared" si="2"/>
        <v>5256.4197235703832</v>
      </c>
      <c r="U49" s="391">
        <f t="shared" si="2"/>
        <v>4953.6494714999999</v>
      </c>
      <c r="V49" s="544">
        <f>U49-S49</f>
        <v>-361.28799100000015</v>
      </c>
      <c r="W49" s="11">
        <f>IF(ISERR((U49/S49)*100),0,(U49/S49)*100)</f>
        <v>93.20240372442575</v>
      </c>
      <c r="X49" s="544">
        <f>+X35+X21+X7</f>
        <v>-302.770252070384</v>
      </c>
      <c r="Y49" s="15">
        <f>IF(ISERR((U49/T49)*100),0,(U49/T49)*100)</f>
        <v>94.239990944544871</v>
      </c>
      <c r="Z49" s="412"/>
      <c r="AA49" s="543">
        <f t="shared" ref="AA49:AC50" si="3">+AA35+AA21+AA7</f>
        <v>14664.243973200002</v>
      </c>
      <c r="AB49" s="544">
        <f t="shared" si="3"/>
        <v>13863.661868315157</v>
      </c>
      <c r="AC49" s="391">
        <f t="shared" si="3"/>
        <v>12674.459484200001</v>
      </c>
      <c r="AD49" s="544">
        <f>AC49-AA49</f>
        <v>-1989.7844890000015</v>
      </c>
      <c r="AE49" s="11">
        <f>IF(ISERR((AC49/AA49)*100),0,(AC49/AA49)*100)</f>
        <v>86.431046205747251</v>
      </c>
      <c r="AF49" s="544">
        <f>+AF35+AF21+AF7</f>
        <v>-1189.2023841151563</v>
      </c>
      <c r="AG49" s="15">
        <f>IF(ISERR((AC49/AB49)*100),0,(AC49/AB49)*100)</f>
        <v>91.422162518021082</v>
      </c>
    </row>
    <row r="50" spans="1:34" ht="15.75">
      <c r="A50" s="401" t="s">
        <v>146</v>
      </c>
      <c r="B50" s="390">
        <f t="shared" si="0"/>
        <v>7047.9069425000107</v>
      </c>
      <c r="C50" s="545">
        <f t="shared" si="0"/>
        <v>7230</v>
      </c>
      <c r="D50" s="391">
        <f t="shared" si="0"/>
        <v>7420.4486750000051</v>
      </c>
      <c r="E50" s="545">
        <f>D50-B50</f>
        <v>372.5417324999944</v>
      </c>
      <c r="F50" s="11">
        <f>IF(ISERR((D50/B50)*100),0,(D50/B50)*100)</f>
        <v>105.28584919663891</v>
      </c>
      <c r="G50" s="545">
        <f>+G36+G22+G8</f>
        <v>190.4486750000051</v>
      </c>
      <c r="H50" s="15">
        <f>IF(ISERR((D50/C50)*100),0,(D50/C50)*100)</f>
        <v>102.63414488243437</v>
      </c>
      <c r="I50" s="26"/>
      <c r="J50" s="390">
        <f t="shared" si="1"/>
        <v>17029.781405000027</v>
      </c>
      <c r="K50" s="545">
        <f t="shared" si="1"/>
        <v>17770</v>
      </c>
      <c r="L50" s="391">
        <f t="shared" si="1"/>
        <v>19157.153500000015</v>
      </c>
      <c r="M50" s="545">
        <f>L50-J50</f>
        <v>2127.3720949999879</v>
      </c>
      <c r="N50" s="11">
        <f>IF(ISERR((L50/J50)*100),0,(L50/J50)*100)</f>
        <v>112.49206930146138</v>
      </c>
      <c r="O50" s="545">
        <f>+O36+O22+O8</f>
        <v>1387.1535000000149</v>
      </c>
      <c r="P50" s="15">
        <f>IF(ISERR((L50/K50)*100),0,(L50/K50)*100)</f>
        <v>107.80615362971308</v>
      </c>
      <c r="R50" s="401" t="s">
        <v>146</v>
      </c>
      <c r="S50" s="390">
        <f t="shared" si="2"/>
        <v>7618.7205692000007</v>
      </c>
      <c r="T50" s="545">
        <f t="shared" si="2"/>
        <v>7837.4754193541594</v>
      </c>
      <c r="U50" s="391">
        <f t="shared" si="2"/>
        <v>8006.5902690000003</v>
      </c>
      <c r="V50" s="545">
        <f>U50-S50</f>
        <v>387.86969979999958</v>
      </c>
      <c r="W50" s="11">
        <f>IF(ISERR((U50/S50)*100),0,(U50/S50)*100)</f>
        <v>105.09100834289724</v>
      </c>
      <c r="X50" s="545">
        <f>+X36+X22+X8</f>
        <v>169.11484964584042</v>
      </c>
      <c r="Y50" s="15">
        <f>IF(ISERR((U50/T50)*100),0,(U50/T50)*100)</f>
        <v>102.15777199413247</v>
      </c>
      <c r="Z50" s="26"/>
      <c r="AA50" s="390">
        <f t="shared" si="3"/>
        <v>18408.604297299997</v>
      </c>
      <c r="AB50" s="545">
        <f t="shared" si="3"/>
        <v>19271.216658429395</v>
      </c>
      <c r="AC50" s="391">
        <f t="shared" si="3"/>
        <v>20646.776522200002</v>
      </c>
      <c r="AD50" s="545">
        <f>AC50-AA50</f>
        <v>2238.1722249000049</v>
      </c>
      <c r="AE50" s="11">
        <f>IF(ISERR((AC50/AA50)*100),0,(AC50/AA50)*100)</f>
        <v>112.15829396272198</v>
      </c>
      <c r="AF50" s="545">
        <f>+AF36+AF22+AF8</f>
        <v>1375.5598637706044</v>
      </c>
      <c r="AG50" s="15">
        <f>IF(ISERR((AC50/AB50)*100),0,(AC50/AB50)*100)</f>
        <v>107.13789839090893</v>
      </c>
    </row>
    <row r="51" spans="1:34" ht="15.75">
      <c r="A51" s="401" t="s">
        <v>123</v>
      </c>
      <c r="B51" s="390">
        <f t="shared" ref="B51:D52" si="4">+B37+B23+B9+B63</f>
        <v>436.44940000000008</v>
      </c>
      <c r="C51" s="545">
        <f t="shared" si="4"/>
        <v>605</v>
      </c>
      <c r="D51" s="391">
        <f t="shared" si="4"/>
        <v>429.38084749999996</v>
      </c>
      <c r="E51" s="545">
        <f>D51-B51</f>
        <v>-7.0685525000001235</v>
      </c>
      <c r="F51" s="11">
        <f>IF(ISERR((D51/B51)*100),0,(D51/B51)*100)</f>
        <v>98.380441696104953</v>
      </c>
      <c r="G51" s="545">
        <f>+G37+G23+G9</f>
        <v>-175.61915250000001</v>
      </c>
      <c r="H51" s="15">
        <f>IF(ISERR((D51/C51)*100),0,(D51/C51)*100)</f>
        <v>70.972040909090907</v>
      </c>
      <c r="I51" s="26"/>
      <c r="J51" s="390">
        <f t="shared" ref="J51:L52" si="5">+J37+J23+J9+J63</f>
        <v>941.36349249999989</v>
      </c>
      <c r="K51" s="545">
        <f t="shared" si="5"/>
        <v>1546</v>
      </c>
      <c r="L51" s="391">
        <f t="shared" si="5"/>
        <v>1220.1296225000001</v>
      </c>
      <c r="M51" s="545">
        <f>L51-J51</f>
        <v>278.7661300000002</v>
      </c>
      <c r="N51" s="11">
        <f>IF(ISERR((L51/J51)*100),0,(L51/J51)*100)</f>
        <v>129.61301688677929</v>
      </c>
      <c r="O51" s="545">
        <f>+O37+O23+O9</f>
        <v>-325.87037750000002</v>
      </c>
      <c r="P51" s="15">
        <f>IF(ISERR((L51/K51)*100),0,(L51/K51)*100)</f>
        <v>78.921709087968964</v>
      </c>
      <c r="R51" s="401" t="s">
        <v>123</v>
      </c>
      <c r="S51" s="390">
        <f>S63+S37+S23+S9</f>
        <v>531.17629999999997</v>
      </c>
      <c r="T51" s="545">
        <f>T63+T37+T23+T9</f>
        <v>804.14967168997998</v>
      </c>
      <c r="U51" s="391">
        <f>U63+U37+U23+U9</f>
        <v>649.8208100999999</v>
      </c>
      <c r="V51" s="545">
        <f>U51-S51</f>
        <v>118.64451009999993</v>
      </c>
      <c r="W51" s="11">
        <f>IF(ISERR((U51/S51)*100),0,(U51/S51)*100)</f>
        <v>122.33618293963792</v>
      </c>
      <c r="X51" s="545">
        <f>+X37+X23+X9</f>
        <v>-154.32886158998005</v>
      </c>
      <c r="Y51" s="15">
        <f>IF(ISERR((U51/T51)*100),0,(U51/T51)*100)</f>
        <v>80.808440639458752</v>
      </c>
      <c r="Z51" s="26"/>
      <c r="AA51" s="390">
        <f t="shared" ref="AA51:AC52" si="6">+AA37+AA23+AA9+AA63</f>
        <v>1200.3528110000002</v>
      </c>
      <c r="AB51" s="545">
        <f t="shared" si="6"/>
        <v>2176.3697137448717</v>
      </c>
      <c r="AC51" s="391">
        <f t="shared" si="6"/>
        <v>1740.9636820000001</v>
      </c>
      <c r="AD51" s="545">
        <f>AC51-AA51</f>
        <v>540.61087099999986</v>
      </c>
      <c r="AE51" s="11">
        <f>IF(ISERR((AC51/AA51)*100),0,(AC51/AA51)*100)</f>
        <v>145.03766443047883</v>
      </c>
      <c r="AF51" s="545">
        <f>+AF37+AF23+AF9</f>
        <v>-435.40603174487171</v>
      </c>
      <c r="AG51" s="15">
        <f>IF(ISERR((AC51/AB51)*100),0,(AC51/AB51)*100)</f>
        <v>79.993930764839121</v>
      </c>
    </row>
    <row r="52" spans="1:34" ht="15.75">
      <c r="A52" s="401" t="s">
        <v>118</v>
      </c>
      <c r="B52" s="392">
        <f t="shared" si="4"/>
        <v>2257.9490425000013</v>
      </c>
      <c r="C52" s="546">
        <f t="shared" si="4"/>
        <v>2435</v>
      </c>
      <c r="D52" s="393">
        <f t="shared" si="4"/>
        <v>2829.887545</v>
      </c>
      <c r="E52" s="546">
        <f>D52-B52</f>
        <v>571.93850249999878</v>
      </c>
      <c r="F52" s="18">
        <f>IF(ISERR((D52/B52)*100),0,(D52/B52)*100)</f>
        <v>125.33000044441873</v>
      </c>
      <c r="G52" s="546">
        <f>+G38+G24+G10</f>
        <v>394.88754499999993</v>
      </c>
      <c r="H52" s="16">
        <f>IF(ISERR((D52/C52)*100),0,(D52/C52)*100)</f>
        <v>116.21714763860369</v>
      </c>
      <c r="I52" s="96"/>
      <c r="J52" s="392">
        <f t="shared" si="5"/>
        <v>6272.9428050000024</v>
      </c>
      <c r="K52" s="546">
        <f t="shared" si="5"/>
        <v>6615</v>
      </c>
      <c r="L52" s="393">
        <f t="shared" si="5"/>
        <v>7015.4947950000014</v>
      </c>
      <c r="M52" s="546">
        <f>L52-J52</f>
        <v>742.55198999999902</v>
      </c>
      <c r="N52" s="18">
        <f>IF(ISERR((L52/J52)*100),0,(L52/J52)*100)</f>
        <v>111.83737861292357</v>
      </c>
      <c r="O52" s="546">
        <f>+O38+O24+O10</f>
        <v>400.49479500000166</v>
      </c>
      <c r="P52" s="16">
        <f>IF(ISERR((L52/K52)*100),0,(L52/K52)*100)</f>
        <v>106.05434308390025</v>
      </c>
      <c r="R52" s="401" t="s">
        <v>118</v>
      </c>
      <c r="S52" s="392">
        <f>+S38+S24+S10+S64</f>
        <v>1152.7656743000002</v>
      </c>
      <c r="T52" s="546">
        <f>+T38+T24+T10+T64</f>
        <v>1343.9573172466476</v>
      </c>
      <c r="U52" s="393">
        <f>+U38+U24+U10+U64</f>
        <v>1576.7868051</v>
      </c>
      <c r="V52" s="546">
        <f>U52-S52</f>
        <v>424.02113079999981</v>
      </c>
      <c r="W52" s="18">
        <f>IF(ISERR((U52/S52)*100),0,(U52/S52)*100)</f>
        <v>136.78294212373041</v>
      </c>
      <c r="X52" s="546">
        <f>+X38+X24+X10</f>
        <v>232.82948785335253</v>
      </c>
      <c r="Y52" s="16">
        <f>IF(ISERR((U52/T52)*100),0,(U52/T52)*100)</f>
        <v>117.32417278923322</v>
      </c>
      <c r="Z52" s="96"/>
      <c r="AA52" s="392">
        <f t="shared" si="6"/>
        <v>3231.8307627999998</v>
      </c>
      <c r="AB52" s="546">
        <f t="shared" si="6"/>
        <v>3652.3157316034653</v>
      </c>
      <c r="AC52" s="393">
        <f t="shared" si="6"/>
        <v>3908.9327522999997</v>
      </c>
      <c r="AD52" s="546">
        <f>AC52-AA52</f>
        <v>677.10198949999995</v>
      </c>
      <c r="AE52" s="18">
        <f>IF(ISERR((AC52/AA52)*100),0,(AC52/AA52)*100)</f>
        <v>120.95103485286994</v>
      </c>
      <c r="AF52" s="546">
        <f>+AF38+AF24+AF10</f>
        <v>256.61702069653438</v>
      </c>
      <c r="AG52" s="16">
        <f>IF(ISERR((AC52/AB52)*100),0,(AC52/AB52)*100)</f>
        <v>107.02614558966053</v>
      </c>
    </row>
    <row r="53" spans="1:34" ht="18">
      <c r="A53" s="193" t="s">
        <v>43</v>
      </c>
      <c r="B53" s="390">
        <f>SUM(B49:B52)</f>
        <v>12560.610910000018</v>
      </c>
      <c r="C53" s="545">
        <f>SUM(C49:C52)</f>
        <v>13060</v>
      </c>
      <c r="D53" s="391">
        <f>SUM(D49:D52)</f>
        <v>13292.719217500007</v>
      </c>
      <c r="E53" s="545">
        <f>D53-B53</f>
        <v>732.10830749998968</v>
      </c>
      <c r="F53" s="11">
        <f>IF(ISERR((D53/B53)*100),0,(D53/B53)*100)</f>
        <v>105.82860429915179</v>
      </c>
      <c r="G53" s="545">
        <f>+G39+G25+G11</f>
        <v>232.71921750000683</v>
      </c>
      <c r="H53" s="15">
        <f>IF(ISERR((D53/C53)*100),0,(D53/C53)*100)</f>
        <v>101.78192356431859</v>
      </c>
      <c r="I53" s="26"/>
      <c r="J53" s="390">
        <f>SUM(J49:J52)</f>
        <v>32010.645485000045</v>
      </c>
      <c r="K53" s="545">
        <f>SUM(K49:K52)</f>
        <v>33291</v>
      </c>
      <c r="L53" s="391">
        <f>SUM(L49:L52)</f>
        <v>34073.763102500023</v>
      </c>
      <c r="M53" s="545">
        <f>L53-J53</f>
        <v>2063.1176174999782</v>
      </c>
      <c r="N53" s="11">
        <f>IF(ISERR((L53/J53)*100),0,(L53/J53)*100)</f>
        <v>106.44509845472108</v>
      </c>
      <c r="O53" s="545">
        <f>L53-K53</f>
        <v>782.7631025000228</v>
      </c>
      <c r="P53" s="15">
        <f>IF(ISERR((L53/K53)*100),0,(L53/K53)*100)</f>
        <v>102.35127542729272</v>
      </c>
      <c r="R53" s="193" t="s">
        <v>43</v>
      </c>
      <c r="S53" s="390">
        <f>SUM(S49:S52)</f>
        <v>14617.600006000001</v>
      </c>
      <c r="T53" s="545">
        <f>SUM(T49:T52)</f>
        <v>15242.002131861171</v>
      </c>
      <c r="U53" s="391">
        <f>SUM(U49:U52)</f>
        <v>15186.847355700002</v>
      </c>
      <c r="V53" s="545">
        <f>U53-S53</f>
        <v>569.247349700001</v>
      </c>
      <c r="W53" s="11">
        <f>IF(ISERR((U53/S53)*100),0,(U53/S53)*100)</f>
        <v>103.89425999799109</v>
      </c>
      <c r="X53" s="545">
        <f>+X39+X25+X11</f>
        <v>-55.154776161172776</v>
      </c>
      <c r="Y53" s="15">
        <f>IF(ISERR((U53/T53)*100),0,(U53/T53)*100)</f>
        <v>99.638139558805889</v>
      </c>
      <c r="Z53" s="26"/>
      <c r="AA53" s="390">
        <f>SUM(AA49:AA52)</f>
        <v>37505.031844299992</v>
      </c>
      <c r="AB53" s="545">
        <f>SUM(AB49:AB52)</f>
        <v>38963.563972092881</v>
      </c>
      <c r="AC53" s="391">
        <f>SUM(AC49:AC52)</f>
        <v>38971.132440700007</v>
      </c>
      <c r="AD53" s="545">
        <f>AC53-AA53</f>
        <v>1466.1005964000142</v>
      </c>
      <c r="AE53" s="11">
        <f>IF(ISERR((AC53/AA53)*100),0,(AC53/AA53)*100)</f>
        <v>103.90907706061002</v>
      </c>
      <c r="AF53" s="545">
        <f>AC53-AB53</f>
        <v>7.5684686071253964</v>
      </c>
      <c r="AG53" s="15">
        <f>IF(ISERR((AC53/AB53)*100),0,(AC53/AB53)*100)</f>
        <v>100.01942447721812</v>
      </c>
    </row>
    <row r="54" spans="1:34" s="425" customFormat="1" ht="6" thickBot="1">
      <c r="A54" s="431"/>
      <c r="B54" s="420"/>
      <c r="C54" s="421"/>
      <c r="D54" s="421"/>
      <c r="E54" s="421"/>
      <c r="F54" s="421"/>
      <c r="G54" s="421"/>
      <c r="H54" s="423"/>
      <c r="I54" s="430"/>
      <c r="J54" s="420"/>
      <c r="K54" s="421"/>
      <c r="L54" s="421"/>
      <c r="M54" s="421"/>
      <c r="N54" s="421"/>
      <c r="O54" s="421"/>
      <c r="P54" s="423"/>
      <c r="Q54" s="424"/>
      <c r="R54" s="431"/>
      <c r="S54" s="420"/>
      <c r="T54" s="421"/>
      <c r="U54" s="421"/>
      <c r="V54" s="421"/>
      <c r="W54" s="421"/>
      <c r="X54" s="421"/>
      <c r="Y54" s="423"/>
      <c r="Z54" s="430"/>
      <c r="AA54" s="420"/>
      <c r="AB54" s="421"/>
      <c r="AC54" s="421"/>
      <c r="AD54" s="421"/>
      <c r="AE54" s="421"/>
      <c r="AF54" s="421"/>
      <c r="AG54" s="423"/>
      <c r="AH54" s="461"/>
    </row>
    <row r="55" spans="1:34">
      <c r="A55" s="12" t="s">
        <v>38</v>
      </c>
      <c r="B55" s="12"/>
      <c r="C55" s="12"/>
      <c r="D55" s="12"/>
      <c r="E55" s="155"/>
      <c r="F55" s="155"/>
      <c r="G55" s="155"/>
      <c r="H55" s="155"/>
      <c r="I55" s="155"/>
      <c r="J55" s="155"/>
      <c r="K55" s="155"/>
      <c r="L55" s="155"/>
      <c r="M55" s="155"/>
      <c r="N55" s="155"/>
      <c r="O55" s="155"/>
      <c r="P55" s="155"/>
      <c r="R55" s="12" t="s">
        <v>38</v>
      </c>
      <c r="S55" s="12"/>
      <c r="T55" s="12"/>
      <c r="U55" s="12"/>
      <c r="V55" s="155"/>
      <c r="W55" s="155"/>
      <c r="X55" s="155"/>
      <c r="Y55" s="155"/>
      <c r="Z55" s="155"/>
      <c r="AA55" s="155"/>
      <c r="AB55" s="155"/>
      <c r="AC55" s="155"/>
      <c r="AD55" s="155"/>
      <c r="AE55" s="155"/>
      <c r="AF55" s="155"/>
      <c r="AG55" s="155"/>
    </row>
    <row r="56" spans="1:34" s="121" customFormat="1" ht="5.25">
      <c r="A56" s="131"/>
      <c r="B56" s="131"/>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462"/>
    </row>
    <row r="57" spans="1:34">
      <c r="A57" s="13" t="s">
        <v>199</v>
      </c>
      <c r="B57" s="13"/>
      <c r="C57" s="13"/>
      <c r="D57" s="155"/>
      <c r="E57" s="155"/>
      <c r="F57" s="155"/>
      <c r="G57" s="155"/>
      <c r="H57" s="155"/>
      <c r="I57" s="155"/>
      <c r="J57" s="155"/>
      <c r="K57" s="155"/>
      <c r="L57" s="155"/>
      <c r="M57" s="155"/>
      <c r="N57" s="155"/>
      <c r="O57" s="155"/>
      <c r="P57" s="155"/>
      <c r="R57" s="13" t="s">
        <v>199</v>
      </c>
      <c r="S57" s="13"/>
      <c r="T57" s="13"/>
      <c r="U57" s="155"/>
      <c r="V57" s="155"/>
      <c r="W57" s="155"/>
      <c r="X57" s="155"/>
      <c r="Y57" s="155"/>
      <c r="Z57" s="155"/>
      <c r="AA57" s="155"/>
      <c r="AB57" s="155"/>
      <c r="AC57" s="155"/>
      <c r="AD57" s="155"/>
      <c r="AE57" s="155"/>
      <c r="AF57" s="155"/>
      <c r="AG57" s="155"/>
    </row>
    <row r="58" spans="1:34" s="121" customFormat="1" ht="5.25">
      <c r="A58" s="131"/>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462"/>
    </row>
    <row r="59" spans="1:34">
      <c r="A59" s="199" t="s">
        <v>200</v>
      </c>
      <c r="B59" s="199"/>
      <c r="C59" s="200"/>
      <c r="D59" s="155"/>
      <c r="E59" s="155"/>
      <c r="F59" s="155"/>
      <c r="G59" s="155"/>
      <c r="H59" s="155"/>
      <c r="I59" s="155"/>
      <c r="J59" s="155"/>
      <c r="K59" s="155"/>
      <c r="L59" s="155"/>
      <c r="M59" s="155"/>
      <c r="N59" s="155"/>
      <c r="O59" s="155"/>
      <c r="P59" s="155"/>
      <c r="R59" s="199" t="s">
        <v>200</v>
      </c>
      <c r="S59" s="199"/>
      <c r="T59" s="200"/>
      <c r="U59" s="155"/>
      <c r="V59" s="155"/>
      <c r="W59" s="155"/>
      <c r="X59" s="155"/>
      <c r="Y59" s="155"/>
      <c r="Z59" s="155"/>
      <c r="AA59" s="155"/>
      <c r="AB59" s="155"/>
      <c r="AC59" s="155"/>
      <c r="AD59" s="155"/>
      <c r="AE59" s="155"/>
      <c r="AF59" s="155"/>
      <c r="AG59" s="155"/>
    </row>
    <row r="60" spans="1:34" ht="15.75" thickBot="1"/>
    <row r="61" spans="1:34" ht="18">
      <c r="A61" s="594" t="s">
        <v>37</v>
      </c>
      <c r="B61" s="588" t="str">
        <f>B47</f>
        <v>Q2</v>
      </c>
      <c r="C61" s="589"/>
      <c r="D61" s="589"/>
      <c r="E61" s="589"/>
      <c r="F61" s="589"/>
      <c r="G61" s="589"/>
      <c r="H61" s="590"/>
      <c r="I61" s="417"/>
      <c r="J61" s="588" t="str">
        <f>J47</f>
        <v>YTD - Dec</v>
      </c>
      <c r="K61" s="589"/>
      <c r="L61" s="589"/>
      <c r="M61" s="589"/>
      <c r="N61" s="589"/>
      <c r="O61" s="589"/>
      <c r="P61" s="590"/>
      <c r="R61" s="594" t="s">
        <v>37</v>
      </c>
      <c r="S61" s="588" t="str">
        <f>S47</f>
        <v>Q2</v>
      </c>
      <c r="T61" s="589"/>
      <c r="U61" s="589"/>
      <c r="V61" s="589"/>
      <c r="W61" s="589"/>
      <c r="X61" s="589"/>
      <c r="Y61" s="590"/>
      <c r="Z61" s="417"/>
      <c r="AA61" s="588" t="str">
        <f>AA47</f>
        <v>YTD - Dec</v>
      </c>
      <c r="AB61" s="589"/>
      <c r="AC61" s="589"/>
      <c r="AD61" s="589"/>
      <c r="AE61" s="589"/>
      <c r="AF61" s="589"/>
      <c r="AG61" s="590"/>
    </row>
    <row r="62" spans="1:34" ht="31.5" thickBot="1">
      <c r="A62" s="595"/>
      <c r="B62" s="195" t="s">
        <v>23</v>
      </c>
      <c r="C62" s="126" t="s">
        <v>24</v>
      </c>
      <c r="D62" s="126" t="s">
        <v>25</v>
      </c>
      <c r="E62" s="132" t="s">
        <v>163</v>
      </c>
      <c r="F62" s="256" t="s">
        <v>42</v>
      </c>
      <c r="G62" s="132" t="s">
        <v>26</v>
      </c>
      <c r="H62" s="134" t="s">
        <v>122</v>
      </c>
      <c r="I62" s="411"/>
      <c r="J62" s="195" t="s">
        <v>23</v>
      </c>
      <c r="K62" s="126" t="s">
        <v>24</v>
      </c>
      <c r="L62" s="126" t="s">
        <v>25</v>
      </c>
      <c r="M62" s="132" t="s">
        <v>163</v>
      </c>
      <c r="N62" s="256" t="s">
        <v>42</v>
      </c>
      <c r="O62" s="132" t="s">
        <v>26</v>
      </c>
      <c r="P62" s="134" t="s">
        <v>122</v>
      </c>
      <c r="R62" s="595"/>
      <c r="S62" s="195" t="s">
        <v>23</v>
      </c>
      <c r="T62" s="126" t="s">
        <v>24</v>
      </c>
      <c r="U62" s="126" t="s">
        <v>25</v>
      </c>
      <c r="V62" s="132" t="s">
        <v>163</v>
      </c>
      <c r="W62" s="256" t="s">
        <v>42</v>
      </c>
      <c r="X62" s="132" t="s">
        <v>26</v>
      </c>
      <c r="Y62" s="134" t="s">
        <v>122</v>
      </c>
      <c r="Z62" s="411"/>
      <c r="AA62" s="195" t="s">
        <v>23</v>
      </c>
      <c r="AB62" s="126" t="s">
        <v>24</v>
      </c>
      <c r="AC62" s="126" t="s">
        <v>25</v>
      </c>
      <c r="AD62" s="132" t="s">
        <v>165</v>
      </c>
      <c r="AE62" s="256" t="s">
        <v>42</v>
      </c>
      <c r="AF62" s="132" t="s">
        <v>26</v>
      </c>
      <c r="AG62" s="134" t="s">
        <v>122</v>
      </c>
    </row>
    <row r="63" spans="1:34" ht="15.75">
      <c r="A63" s="401" t="s">
        <v>123</v>
      </c>
      <c r="B63" s="543">
        <f>'Yeast Culture'!H51</f>
        <v>0</v>
      </c>
      <c r="C63" s="544">
        <f>'Yeast Culture'!H53</f>
        <v>0</v>
      </c>
      <c r="D63" s="391">
        <f>'Yeast Culture'!H52</f>
        <v>0</v>
      </c>
      <c r="E63" s="544">
        <f>D63-B63</f>
        <v>0</v>
      </c>
      <c r="F63" s="11">
        <f>IF(ISERR((D63/B63)*100),0,(D63/B63)*100)</f>
        <v>0</v>
      </c>
      <c r="G63" s="544">
        <f>+D63-C63</f>
        <v>0</v>
      </c>
      <c r="H63" s="15">
        <f>IF(ISERR((D63/C63)*100),0,(D63/C63)*100)</f>
        <v>0</v>
      </c>
      <c r="I63" s="412"/>
      <c r="J63" s="543">
        <f>'Yeast Culture'!O51</f>
        <v>0</v>
      </c>
      <c r="K63" s="544">
        <f>'Yeast Culture'!O53</f>
        <v>0</v>
      </c>
      <c r="L63" s="391">
        <f>'Yeast Culture'!O52</f>
        <v>0</v>
      </c>
      <c r="M63" s="544">
        <f>L63-J63</f>
        <v>0</v>
      </c>
      <c r="N63" s="11">
        <f>IF(ISERR((L63/J63)*100),0,(L63/J63)*100)</f>
        <v>0</v>
      </c>
      <c r="O63" s="544">
        <f>+L63-K63</f>
        <v>0</v>
      </c>
      <c r="P63" s="15">
        <f>IF(ISERR((L63/K63)*100),0,(L63/K63)*100)</f>
        <v>0</v>
      </c>
      <c r="R63" s="401" t="s">
        <v>123</v>
      </c>
      <c r="S63" s="543">
        <f>'Yeast Culture'!AV51/1000</f>
        <v>0</v>
      </c>
      <c r="T63" s="544">
        <f>'Yeast Culture'!AV53/1000</f>
        <v>0</v>
      </c>
      <c r="U63" s="391">
        <f>'Yeast Culture'!AV52/1000</f>
        <v>0</v>
      </c>
      <c r="V63" s="544">
        <f>U63-S63</f>
        <v>0</v>
      </c>
      <c r="W63" s="11">
        <f>IF(ISERR((U63/S63)*100),0,(U63/S63)*100)</f>
        <v>0</v>
      </c>
      <c r="X63" s="544">
        <f>+X51+X37+X24</f>
        <v>-106.72068462325879</v>
      </c>
      <c r="Y63" s="15">
        <f>IF(ISERR((U63/T63)*100),0,(U63/T63)*100)</f>
        <v>0</v>
      </c>
      <c r="Z63" s="412"/>
      <c r="AA63" s="543">
        <f>'Yeast Culture'!BC51/1000</f>
        <v>0</v>
      </c>
      <c r="AB63" s="544">
        <f>'Yeast Culture'!BC53/1000</f>
        <v>0</v>
      </c>
      <c r="AC63" s="391">
        <f>'Yeast Culture'!BC52/1000</f>
        <v>0</v>
      </c>
      <c r="AD63" s="544">
        <f>AC63-AA63</f>
        <v>0</v>
      </c>
      <c r="AE63" s="11">
        <f>IF(ISERR((AC63/AA63)*100),0,(AC63/AA63)*100)</f>
        <v>0</v>
      </c>
      <c r="AF63" s="544">
        <f>+AF51+AF37+AF24</f>
        <v>-513.48667634049298</v>
      </c>
      <c r="AG63" s="15">
        <f>IF(ISERR((AC63/AB63)*100),0,(AC63/AB63)*100)</f>
        <v>0</v>
      </c>
    </row>
    <row r="64" spans="1:34" ht="15.75">
      <c r="A64" s="401" t="s">
        <v>118</v>
      </c>
      <c r="B64" s="392">
        <f>'AB20'!H51</f>
        <v>0</v>
      </c>
      <c r="C64" s="546">
        <f>'AB20'!H53</f>
        <v>0</v>
      </c>
      <c r="D64" s="393">
        <f>'AB20'!H52</f>
        <v>0</v>
      </c>
      <c r="E64" s="546">
        <f>D64-B64</f>
        <v>0</v>
      </c>
      <c r="F64" s="18">
        <f>IF(ISERR((D64/B64)*100),0,(D64/B64)*100)</f>
        <v>0</v>
      </c>
      <c r="G64" s="546">
        <f>+D64-C64</f>
        <v>0</v>
      </c>
      <c r="H64" s="16">
        <f>IF(ISERR((D64/C64)*100),0,(D64/C64)*100)</f>
        <v>0</v>
      </c>
      <c r="I64" s="96"/>
      <c r="J64" s="392">
        <f>'AB20'!O51</f>
        <v>0</v>
      </c>
      <c r="K64" s="546">
        <f>'AB20'!O53</f>
        <v>0</v>
      </c>
      <c r="L64" s="393">
        <f>'AB20'!O52</f>
        <v>0</v>
      </c>
      <c r="M64" s="546">
        <f>L64-J64</f>
        <v>0</v>
      </c>
      <c r="N64" s="18">
        <f>IF(ISERR((L64/J64)*100),0,(L64/J64)*100)</f>
        <v>0</v>
      </c>
      <c r="O64" s="546">
        <f>+L64-K64</f>
        <v>0</v>
      </c>
      <c r="P64" s="16">
        <f>IF(ISERR((L64/K64)*100),0,(L64/K64)*100)</f>
        <v>0</v>
      </c>
      <c r="R64" s="401" t="s">
        <v>118</v>
      </c>
      <c r="S64" s="392">
        <f>'AB20'!AV51/1000</f>
        <v>0</v>
      </c>
      <c r="T64" s="546">
        <f>'AB20'!AV53/1000</f>
        <v>0</v>
      </c>
      <c r="U64" s="393">
        <f>'AB20'!AV52/1000</f>
        <v>0</v>
      </c>
      <c r="V64" s="546">
        <f>U64-S64</f>
        <v>0</v>
      </c>
      <c r="W64" s="18">
        <f>IF(ISERR((U64/S64)*100),0,(U64/S64)*100)</f>
        <v>0</v>
      </c>
      <c r="X64" s="546">
        <f>+X52+X38+X25</f>
        <v>356.7188990192177</v>
      </c>
      <c r="Y64" s="16">
        <f>IF(ISERR((U64/T64)*100),0,(U64/T64)*100)</f>
        <v>0</v>
      </c>
      <c r="Z64" s="96"/>
      <c r="AA64" s="392">
        <f>'AB20'!BC51/1000</f>
        <v>0</v>
      </c>
      <c r="AB64" s="546">
        <f>'AB20'!BC53/1000</f>
        <v>0</v>
      </c>
      <c r="AC64" s="393">
        <f>'AB20'!BC52/1000</f>
        <v>0</v>
      </c>
      <c r="AD64" s="546">
        <f>AC64-AA64</f>
        <v>0</v>
      </c>
      <c r="AE64" s="18">
        <f>IF(ISERR((AC64/AA64)*100),0,(AC64/AA64)*100)</f>
        <v>0</v>
      </c>
      <c r="AF64" s="546">
        <f>+AF52+AF38+AF25</f>
        <v>696.12135143335502</v>
      </c>
      <c r="AG64" s="16">
        <f>IF(ISERR((AC64/AB64)*100),0,(AC64/AB64)*100)</f>
        <v>0</v>
      </c>
    </row>
    <row r="65" spans="1:34" ht="18">
      <c r="A65" s="193" t="s">
        <v>43</v>
      </c>
      <c r="B65" s="390">
        <f>SUM(B63:B64)</f>
        <v>0</v>
      </c>
      <c r="C65" s="545">
        <f>SUM(C63:C64)</f>
        <v>0</v>
      </c>
      <c r="D65" s="391">
        <f>SUM(D63:D64)</f>
        <v>0</v>
      </c>
      <c r="E65" s="545">
        <f>D65-B65</f>
        <v>0</v>
      </c>
      <c r="F65" s="11">
        <f>IF(ISERR((D65/B65)*100),0,(D65/B65)*100)</f>
        <v>0</v>
      </c>
      <c r="G65" s="545">
        <f>+D65-C65</f>
        <v>0</v>
      </c>
      <c r="H65" s="15">
        <f>IF(ISERR((D65/C65)*100),0,(D65/C65)*100)</f>
        <v>0</v>
      </c>
      <c r="I65" s="26"/>
      <c r="J65" s="390">
        <f>SUM(J63:J64)</f>
        <v>0</v>
      </c>
      <c r="K65" s="545">
        <f>SUM(K63:K64)</f>
        <v>0</v>
      </c>
      <c r="L65" s="391">
        <f>SUM(L63:L64)</f>
        <v>0</v>
      </c>
      <c r="M65" s="545">
        <f>L65-J65</f>
        <v>0</v>
      </c>
      <c r="N65" s="11">
        <f>IF(ISERR((L65/J65)*100),0,(L65/J65)*100)</f>
        <v>0</v>
      </c>
      <c r="O65" s="545">
        <f>+L65-K65</f>
        <v>0</v>
      </c>
      <c r="P65" s="15">
        <f>IF(ISERR((L65/K65)*100),0,(L65/K65)*100)</f>
        <v>0</v>
      </c>
      <c r="R65" s="193" t="s">
        <v>43</v>
      </c>
      <c r="S65" s="390">
        <f>SUM(S63:S64)</f>
        <v>0</v>
      </c>
      <c r="T65" s="545">
        <f>SUM(T63:T64)</f>
        <v>0</v>
      </c>
      <c r="U65" s="391">
        <f>SUM(U63:U64)</f>
        <v>0</v>
      </c>
      <c r="V65" s="545">
        <f>U65-S65</f>
        <v>0</v>
      </c>
      <c r="W65" s="11">
        <f>IF(ISERR((U65/S65)*100),0,(U65/S65)*100)</f>
        <v>0</v>
      </c>
      <c r="X65" s="545">
        <f>SUM(X63:X64)</f>
        <v>249.99821439595891</v>
      </c>
      <c r="Y65" s="15">
        <f>IF(ISERR((U65/T65)*100),0,(U65/T65)*100)</f>
        <v>0</v>
      </c>
      <c r="Z65" s="26"/>
      <c r="AA65" s="390">
        <f>SUM(AA63:AA64)</f>
        <v>0</v>
      </c>
      <c r="AB65" s="545">
        <f>SUM(AB63:AB64)</f>
        <v>0</v>
      </c>
      <c r="AC65" s="391">
        <f>SUM(AC63:AC64)</f>
        <v>0</v>
      </c>
      <c r="AD65" s="545">
        <f>AC65-AA65</f>
        <v>0</v>
      </c>
      <c r="AE65" s="11">
        <f>IF(ISERR((AC65/AA65)*100),0,(AC65/AA65)*100)</f>
        <v>0</v>
      </c>
      <c r="AF65" s="545">
        <f>AC65-AB65</f>
        <v>0</v>
      </c>
      <c r="AG65" s="15">
        <f>IF(ISERR((AC65/AB65)*100),0,(AC65/AB65)*100)</f>
        <v>0</v>
      </c>
    </row>
    <row r="66" spans="1:34" s="425" customFormat="1" ht="6" thickBot="1">
      <c r="A66" s="431"/>
      <c r="B66" s="420"/>
      <c r="C66" s="421"/>
      <c r="D66" s="421"/>
      <c r="E66" s="421"/>
      <c r="F66" s="421"/>
      <c r="G66" s="421"/>
      <c r="H66" s="423"/>
      <c r="I66" s="430"/>
      <c r="J66" s="420"/>
      <c r="K66" s="421"/>
      <c r="L66" s="421"/>
      <c r="M66" s="421"/>
      <c r="N66" s="421"/>
      <c r="O66" s="421"/>
      <c r="P66" s="423"/>
      <c r="Q66" s="424"/>
      <c r="R66" s="431"/>
      <c r="S66" s="420"/>
      <c r="T66" s="421"/>
      <c r="U66" s="421"/>
      <c r="V66" s="421"/>
      <c r="W66" s="421"/>
      <c r="X66" s="421"/>
      <c r="Y66" s="423"/>
      <c r="Z66" s="430"/>
      <c r="AA66" s="420"/>
      <c r="AB66" s="421"/>
      <c r="AC66" s="421"/>
      <c r="AD66" s="421"/>
      <c r="AE66" s="421"/>
      <c r="AF66" s="421"/>
      <c r="AG66" s="423"/>
      <c r="AH66" s="461"/>
    </row>
    <row r="67" spans="1:34">
      <c r="A67" s="12" t="s">
        <v>38</v>
      </c>
      <c r="B67" s="12"/>
      <c r="C67" s="12"/>
      <c r="D67" s="12"/>
      <c r="E67" s="155"/>
      <c r="F67" s="155"/>
      <c r="G67" s="155"/>
      <c r="H67" s="155"/>
      <c r="I67" s="155"/>
      <c r="J67" s="155"/>
      <c r="K67" s="155"/>
      <c r="L67" s="155"/>
      <c r="M67" s="155"/>
      <c r="N67" s="155"/>
      <c r="O67" s="155"/>
      <c r="P67" s="155"/>
      <c r="R67" s="12" t="s">
        <v>38</v>
      </c>
      <c r="S67" s="12"/>
      <c r="T67" s="12"/>
      <c r="U67" s="12"/>
      <c r="V67" s="155"/>
      <c r="W67" s="155"/>
      <c r="X67" s="155"/>
      <c r="Y67" s="155"/>
      <c r="Z67" s="155"/>
      <c r="AA67" s="155"/>
      <c r="AB67" s="155"/>
      <c r="AC67" s="155"/>
      <c r="AD67" s="155"/>
      <c r="AE67" s="155"/>
      <c r="AF67" s="155"/>
      <c r="AG67" s="155"/>
    </row>
    <row r="68" spans="1:34" s="121" customFormat="1" ht="5.25">
      <c r="A68" s="131"/>
      <c r="B68" s="131"/>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462"/>
    </row>
    <row r="69" spans="1:34">
      <c r="A69" s="13" t="s">
        <v>199</v>
      </c>
      <c r="B69" s="13"/>
      <c r="C69" s="13"/>
      <c r="D69" s="155"/>
      <c r="E69" s="155"/>
      <c r="F69" s="155"/>
      <c r="G69" s="155"/>
      <c r="H69" s="155"/>
      <c r="I69" s="155"/>
      <c r="J69" s="155"/>
      <c r="K69" s="155"/>
      <c r="L69" s="155"/>
      <c r="M69" s="155"/>
      <c r="N69" s="155"/>
      <c r="O69" s="155"/>
      <c r="P69" s="155"/>
      <c r="R69" s="13" t="s">
        <v>199</v>
      </c>
      <c r="S69" s="13"/>
      <c r="T69" s="13"/>
      <c r="U69" s="155"/>
      <c r="V69" s="155"/>
      <c r="W69" s="155"/>
      <c r="X69" s="155"/>
      <c r="Y69" s="155"/>
      <c r="Z69" s="155"/>
      <c r="AA69" s="155"/>
      <c r="AB69" s="155"/>
      <c r="AC69" s="155"/>
      <c r="AD69" s="155"/>
      <c r="AE69" s="155"/>
      <c r="AF69" s="155"/>
      <c r="AG69" s="155"/>
    </row>
    <row r="70" spans="1:34" s="121" customFormat="1" ht="5.2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462"/>
    </row>
    <row r="71" spans="1:34">
      <c r="A71" s="199" t="s">
        <v>200</v>
      </c>
      <c r="B71" s="199"/>
      <c r="C71" s="200"/>
      <c r="D71" s="155"/>
      <c r="E71" s="155"/>
      <c r="F71" s="155"/>
      <c r="G71" s="155"/>
      <c r="H71" s="155"/>
      <c r="I71" s="155"/>
      <c r="J71" s="155"/>
      <c r="K71" s="155"/>
      <c r="L71" s="155"/>
      <c r="M71" s="155"/>
      <c r="N71" s="155"/>
      <c r="O71" s="155"/>
      <c r="P71" s="155"/>
      <c r="R71" s="199" t="s">
        <v>200</v>
      </c>
      <c r="S71" s="199"/>
      <c r="T71" s="200"/>
      <c r="U71" s="155"/>
      <c r="V71" s="155"/>
      <c r="W71" s="155"/>
      <c r="X71" s="155"/>
      <c r="Y71" s="155"/>
      <c r="Z71" s="155"/>
      <c r="AA71" s="155"/>
      <c r="AB71" s="155"/>
      <c r="AC71" s="155"/>
      <c r="AD71" s="155"/>
      <c r="AE71" s="155"/>
      <c r="AF71" s="155"/>
      <c r="AG71" s="155"/>
    </row>
  </sheetData>
  <mergeCells count="32">
    <mergeCell ref="S4:AG4"/>
    <mergeCell ref="B4:P4"/>
    <mergeCell ref="A61:A62"/>
    <mergeCell ref="B61:H61"/>
    <mergeCell ref="J61:P61"/>
    <mergeCell ref="R61:R62"/>
    <mergeCell ref="S61:Y61"/>
    <mergeCell ref="AA61:AG61"/>
    <mergeCell ref="A47:A48"/>
    <mergeCell ref="B47:H47"/>
    <mergeCell ref="J47:P47"/>
    <mergeCell ref="R47:R48"/>
    <mergeCell ref="S47:Y47"/>
    <mergeCell ref="AA47:AG47"/>
    <mergeCell ref="A33:A34"/>
    <mergeCell ref="B33:H33"/>
    <mergeCell ref="J33:P33"/>
    <mergeCell ref="R33:R34"/>
    <mergeCell ref="S33:Y33"/>
    <mergeCell ref="AA33:AG33"/>
    <mergeCell ref="A19:A20"/>
    <mergeCell ref="B19:H19"/>
    <mergeCell ref="J19:P19"/>
    <mergeCell ref="R19:R20"/>
    <mergeCell ref="S19:Y19"/>
    <mergeCell ref="AA19:AG19"/>
    <mergeCell ref="AA5:AG5"/>
    <mergeCell ref="A5:A6"/>
    <mergeCell ref="B5:H5"/>
    <mergeCell ref="J5:P5"/>
    <mergeCell ref="R5:R6"/>
    <mergeCell ref="S5:Y5"/>
  </mergeCells>
  <conditionalFormatting sqref="F7:F11 H7:H11 N7:N11 P7:P11 W7:W11 Y7:Y11 AE7:AE11 AG7:AG11 AG21:AG25 AE21:AE25 Y21:Y25 W21:W25 P21:P25 N21:N25 H21:H25 F21:F25 F35:F39 H35:H39 N35:N39 P35:P39 W35:W39 Y35:Y39 AE35:AE39 AG35:AG39 AG49:AG53 AE49:AE53 Y49:Y53 W49:W53 P49:P53 N49:N53 H49:H53 F49:F53">
    <cfRule type="cellIs" dxfId="607" priority="11" operator="greaterThan">
      <formula>99.9</formula>
    </cfRule>
  </conditionalFormatting>
  <conditionalFormatting sqref="F7:F11 H7:H11 N7:N11 P7:P11 W7:W11 Y7:Y11 AE7:AE11 AG7:AG11 AG21:AG25 AE21:AE25 Y21:Y25 W21:W25 P21:P25 N21:N25 H21:H25 F21:F25 F35:F39 H35:H39 N35:N39 P35:P39 W35:W39 Y35:Y39 AE35:AE39 AG35:AG39 AG49:AG53 AE49:AE53 Y49:Y53 W49:W53 P49:P53 N49:N53 H49:H53 F49:F53">
    <cfRule type="cellIs" dxfId="606" priority="10" operator="between">
      <formula>93</formula>
      <formula>99.9</formula>
    </cfRule>
  </conditionalFormatting>
  <conditionalFormatting sqref="F7:F11 H7:H11 N7:N11 P7:P11 W7:W11 Y7:Y11 AE7:AE11 AG7:AG11 AG21:AG25 AE21:AE25 Y21:Y25 W21:W25 P21:P25 N21:N25 H21:H25 F21:F25 F35:F39 H35:H39 N35:N39 P35:P39 W35:W39 Y35:Y39 AE35:AE39 AG35:AG39 AG49:AG53 AE49:AE53 Y49:Y53 W49:W53 P49:P53 N49:N53 H49:H53 F49:F53">
    <cfRule type="cellIs" dxfId="605" priority="9" operator="lessThan">
      <formula>93</formula>
    </cfRule>
  </conditionalFormatting>
  <conditionalFormatting sqref="A1:XFD1048576">
    <cfRule type="cellIs" dxfId="604" priority="1" operator="lessThan">
      <formula>0</formula>
    </cfRule>
  </conditionalFormatting>
  <pageMargins left="0.7" right="0.7" top="0.75" bottom="0.75" header="0.3" footer="0.3"/>
  <pageSetup scale="4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Q53"/>
  <sheetViews>
    <sheetView workbookViewId="0">
      <pane xSplit="2" ySplit="6" topLeftCell="C7" activePane="bottomRight" state="frozen"/>
      <selection activeCell="L56" sqref="L56"/>
      <selection pane="topRight" activeCell="L56" sqref="L56"/>
      <selection pane="bottomLeft" activeCell="L56" sqref="L56"/>
      <selection pane="bottomRight" activeCell="Q13" sqref="Q13"/>
    </sheetView>
  </sheetViews>
  <sheetFormatPr defaultRowHeight="15"/>
  <cols>
    <col min="1" max="1" width="11" customWidth="1"/>
    <col min="2" max="2" width="12.28515625" customWidth="1"/>
    <col min="3" max="3" width="10.28515625" customWidth="1"/>
    <col min="4" max="4" width="11.140625" customWidth="1"/>
    <col min="5" max="5" width="11.140625" style="20" customWidth="1"/>
    <col min="6" max="14" width="11.140625" customWidth="1"/>
    <col min="15" max="15" width="12.5703125" customWidth="1"/>
    <col min="16" max="16" width="13.7109375" customWidth="1"/>
    <col min="17" max="17" width="11.28515625" customWidth="1"/>
  </cols>
  <sheetData>
    <row r="1" spans="1:16" ht="12.75" customHeight="1">
      <c r="A1" s="44" t="s">
        <v>15</v>
      </c>
      <c r="B1" s="42"/>
      <c r="C1" s="2"/>
    </row>
    <row r="2" spans="1:16" ht="16.5">
      <c r="A2" s="44" t="s">
        <v>21</v>
      </c>
      <c r="B2" s="43"/>
      <c r="C2" s="3"/>
      <c r="D2" s="3"/>
      <c r="E2" s="21"/>
      <c r="F2" s="3"/>
      <c r="G2" s="3"/>
    </row>
    <row r="3" spans="1:16" ht="16.5">
      <c r="A3" s="41" t="s">
        <v>17</v>
      </c>
      <c r="B3" s="43"/>
      <c r="C3" s="3"/>
      <c r="D3" s="3"/>
      <c r="E3" s="21"/>
      <c r="F3" s="3"/>
      <c r="G3" s="3"/>
    </row>
    <row r="4" spans="1:16">
      <c r="A4" s="613">
        <f ca="1">+NOW()</f>
        <v>43909.416901041666</v>
      </c>
      <c r="B4" s="613"/>
      <c r="C4" s="3"/>
      <c r="D4" s="3"/>
      <c r="E4" s="21"/>
      <c r="F4" s="3"/>
      <c r="G4" s="3"/>
    </row>
    <row r="5" spans="1:16" ht="15.75" thickBot="1">
      <c r="A5" s="1"/>
      <c r="B5" s="4" t="s">
        <v>22</v>
      </c>
      <c r="C5" s="5">
        <v>20</v>
      </c>
      <c r="D5" s="5">
        <v>23</v>
      </c>
      <c r="E5" s="19">
        <v>21</v>
      </c>
      <c r="F5" s="5">
        <v>21</v>
      </c>
      <c r="G5" s="5">
        <v>20</v>
      </c>
      <c r="H5" s="5">
        <v>20</v>
      </c>
      <c r="I5" s="5">
        <v>21</v>
      </c>
      <c r="J5" s="5">
        <v>21</v>
      </c>
      <c r="K5" s="5">
        <v>22</v>
      </c>
      <c r="L5" s="5">
        <v>21</v>
      </c>
      <c r="M5" s="5">
        <v>22</v>
      </c>
      <c r="N5" s="5">
        <v>21</v>
      </c>
    </row>
    <row r="6" spans="1:16" ht="18" customHeight="1" thickBot="1">
      <c r="A6" s="620" t="s">
        <v>48</v>
      </c>
      <c r="B6" s="621"/>
      <c r="C6" s="45" t="s">
        <v>1</v>
      </c>
      <c r="D6" s="46" t="s">
        <v>2</v>
      </c>
      <c r="E6" s="47" t="s">
        <v>3</v>
      </c>
      <c r="F6" s="46" t="s">
        <v>4</v>
      </c>
      <c r="G6" s="46" t="s">
        <v>5</v>
      </c>
      <c r="H6" s="46" t="s">
        <v>6</v>
      </c>
      <c r="I6" s="46" t="s">
        <v>7</v>
      </c>
      <c r="J6" s="46" t="s">
        <v>8</v>
      </c>
      <c r="K6" s="46" t="s">
        <v>9</v>
      </c>
      <c r="L6" s="46" t="s">
        <v>10</v>
      </c>
      <c r="M6" s="46" t="s">
        <v>11</v>
      </c>
      <c r="N6" s="46" t="s">
        <v>12</v>
      </c>
      <c r="O6" s="27" t="s">
        <v>68</v>
      </c>
      <c r="P6" s="28" t="s">
        <v>20</v>
      </c>
    </row>
    <row r="7" spans="1:16" ht="15.75" customHeight="1">
      <c r="A7" s="622" t="s">
        <v>69</v>
      </c>
      <c r="B7" s="32" t="s">
        <v>51</v>
      </c>
      <c r="C7" s="34" t="e">
        <f>+#REF!+#REF!</f>
        <v>#REF!</v>
      </c>
      <c r="D7" s="34" t="e">
        <f>+#REF!+#REF!</f>
        <v>#REF!</v>
      </c>
      <c r="E7" s="34" t="e">
        <f>+#REF!+#REF!</f>
        <v>#REF!</v>
      </c>
      <c r="F7" s="34" t="e">
        <f>+#REF!+#REF!</f>
        <v>#REF!</v>
      </c>
      <c r="G7" s="34" t="e">
        <f>+#REF!+#REF!</f>
        <v>#REF!</v>
      </c>
      <c r="H7" s="34" t="e">
        <f>+#REF!+#REF!</f>
        <v>#REF!</v>
      </c>
      <c r="I7" s="34" t="e">
        <f>+#REF!+#REF!</f>
        <v>#REF!</v>
      </c>
      <c r="J7" s="34" t="e">
        <f>+#REF!+#REF!</f>
        <v>#REF!</v>
      </c>
      <c r="K7" s="34" t="e">
        <f>+#REF!+#REF!</f>
        <v>#REF!</v>
      </c>
      <c r="L7" s="34" t="e">
        <f>+#REF!+#REF!</f>
        <v>#REF!</v>
      </c>
      <c r="M7" s="34" t="e">
        <f>+#REF!+#REF!</f>
        <v>#REF!</v>
      </c>
      <c r="N7" s="34" t="e">
        <f>+#REF!+#REF!</f>
        <v>#REF!</v>
      </c>
      <c r="O7" s="37" t="e">
        <f t="shared" ref="O7:O12" si="0">SUM(C7:D7)</f>
        <v>#REF!</v>
      </c>
      <c r="P7" s="36" t="e">
        <f t="shared" ref="P7:P51" si="1">SUM(C7:N7)</f>
        <v>#REF!</v>
      </c>
    </row>
    <row r="8" spans="1:16" ht="15.75" customHeight="1">
      <c r="A8" s="623"/>
      <c r="B8" s="33" t="s">
        <v>52</v>
      </c>
      <c r="C8" s="34" t="e">
        <f>+#REF!+#REF!</f>
        <v>#REF!</v>
      </c>
      <c r="D8" s="34" t="e">
        <f>+#REF!+#REF!</f>
        <v>#REF!</v>
      </c>
      <c r="E8" s="34" t="e">
        <f>+#REF!+#REF!</f>
        <v>#REF!</v>
      </c>
      <c r="F8" s="34" t="e">
        <f>+#REF!+#REF!</f>
        <v>#REF!</v>
      </c>
      <c r="G8" s="34" t="e">
        <f>+#REF!+#REF!</f>
        <v>#REF!</v>
      </c>
      <c r="H8" s="34" t="e">
        <f>+#REF!+#REF!</f>
        <v>#REF!</v>
      </c>
      <c r="I8" s="34" t="e">
        <f>+#REF!+#REF!</f>
        <v>#REF!</v>
      </c>
      <c r="J8" s="34" t="e">
        <f>+#REF!+#REF!</f>
        <v>#REF!</v>
      </c>
      <c r="K8" s="34" t="e">
        <f>+#REF!+#REF!</f>
        <v>#REF!</v>
      </c>
      <c r="L8" s="34" t="e">
        <f>+#REF!+#REF!</f>
        <v>#REF!</v>
      </c>
      <c r="M8" s="34" t="e">
        <f>+#REF!+#REF!</f>
        <v>#REF!</v>
      </c>
      <c r="N8" s="34" t="e">
        <f>+#REF!+#REF!</f>
        <v>#REF!</v>
      </c>
      <c r="O8" s="37" t="e">
        <f t="shared" si="0"/>
        <v>#REF!</v>
      </c>
      <c r="P8" s="36" t="e">
        <f t="shared" si="1"/>
        <v>#REF!</v>
      </c>
    </row>
    <row r="9" spans="1:16" ht="15.75" customHeight="1">
      <c r="A9" s="623"/>
      <c r="B9" s="33" t="s">
        <v>41</v>
      </c>
      <c r="C9" s="34" t="e">
        <f>+#REF!+#REF!</f>
        <v>#REF!</v>
      </c>
      <c r="D9" s="34" t="e">
        <f>+#REF!+#REF!</f>
        <v>#REF!</v>
      </c>
      <c r="E9" s="34" t="e">
        <f>+#REF!+#REF!</f>
        <v>#REF!</v>
      </c>
      <c r="F9" s="34" t="e">
        <f>+#REF!+#REF!</f>
        <v>#REF!</v>
      </c>
      <c r="G9" s="34" t="e">
        <f>+#REF!+#REF!</f>
        <v>#REF!</v>
      </c>
      <c r="H9" s="34" t="e">
        <f>+#REF!+#REF!</f>
        <v>#REF!</v>
      </c>
      <c r="I9" s="34" t="e">
        <f>+#REF!+#REF!</f>
        <v>#REF!</v>
      </c>
      <c r="J9" s="34" t="e">
        <f>+#REF!+#REF!</f>
        <v>#REF!</v>
      </c>
      <c r="K9" s="34" t="e">
        <f>+#REF!+#REF!</f>
        <v>#REF!</v>
      </c>
      <c r="L9" s="34" t="e">
        <f>+#REF!+#REF!</f>
        <v>#REF!</v>
      </c>
      <c r="M9" s="34" t="e">
        <f>+#REF!+#REF!</f>
        <v>#REF!</v>
      </c>
      <c r="N9" s="34" t="e">
        <f>+#REF!+#REF!</f>
        <v>#REF!</v>
      </c>
      <c r="O9" s="37" t="e">
        <f t="shared" si="0"/>
        <v>#REF!</v>
      </c>
      <c r="P9" s="36" t="e">
        <f t="shared" si="1"/>
        <v>#REF!</v>
      </c>
    </row>
    <row r="10" spans="1:16" ht="15.75" customHeight="1">
      <c r="A10" s="623"/>
      <c r="B10" s="33" t="s">
        <v>44</v>
      </c>
      <c r="C10" s="34" t="e">
        <f>+#REF!+#REF!</f>
        <v>#REF!</v>
      </c>
      <c r="D10" s="34" t="e">
        <f>+#REF!+#REF!</f>
        <v>#REF!</v>
      </c>
      <c r="E10" s="34" t="e">
        <f>+#REF!+#REF!</f>
        <v>#REF!</v>
      </c>
      <c r="F10" s="34" t="e">
        <f>+#REF!+#REF!</f>
        <v>#REF!</v>
      </c>
      <c r="G10" s="34" t="e">
        <f>+#REF!+#REF!</f>
        <v>#REF!</v>
      </c>
      <c r="H10" s="34" t="e">
        <f>+#REF!+#REF!</f>
        <v>#REF!</v>
      </c>
      <c r="I10" s="34" t="e">
        <f>+#REF!+#REF!</f>
        <v>#REF!</v>
      </c>
      <c r="J10" s="34" t="e">
        <f>+#REF!+#REF!</f>
        <v>#REF!</v>
      </c>
      <c r="K10" s="34" t="e">
        <f>+#REF!+#REF!</f>
        <v>#REF!</v>
      </c>
      <c r="L10" s="34" t="e">
        <f>+#REF!+#REF!</f>
        <v>#REF!</v>
      </c>
      <c r="M10" s="34" t="e">
        <f>+#REF!+#REF!</f>
        <v>#REF!</v>
      </c>
      <c r="N10" s="34" t="e">
        <f>+#REF!+#REF!</f>
        <v>#REF!</v>
      </c>
      <c r="O10" s="37" t="e">
        <f t="shared" si="0"/>
        <v>#REF!</v>
      </c>
      <c r="P10" s="36" t="e">
        <f t="shared" si="1"/>
        <v>#REF!</v>
      </c>
    </row>
    <row r="11" spans="1:16" ht="15.75" customHeight="1">
      <c r="A11" s="623"/>
      <c r="B11" s="33" t="s">
        <v>49</v>
      </c>
      <c r="C11" s="34" t="e">
        <f>+#REF!+#REF!</f>
        <v>#REF!</v>
      </c>
      <c r="D11" s="34" t="e">
        <f>+#REF!+#REF!</f>
        <v>#REF!</v>
      </c>
      <c r="E11" s="34" t="e">
        <f>+#REF!+#REF!</f>
        <v>#REF!</v>
      </c>
      <c r="F11" s="34" t="e">
        <f>+#REF!+#REF!</f>
        <v>#REF!</v>
      </c>
      <c r="G11" s="34" t="e">
        <f>+#REF!+#REF!</f>
        <v>#REF!</v>
      </c>
      <c r="H11" s="34" t="e">
        <f>+#REF!+#REF!</f>
        <v>#REF!</v>
      </c>
      <c r="I11" s="34" t="e">
        <f>+#REF!+#REF!</f>
        <v>#REF!</v>
      </c>
      <c r="J11" s="34" t="e">
        <f>+#REF!+#REF!</f>
        <v>#REF!</v>
      </c>
      <c r="K11" s="34" t="e">
        <f>+#REF!+#REF!</f>
        <v>#REF!</v>
      </c>
      <c r="L11" s="34" t="e">
        <f>+#REF!+#REF!</f>
        <v>#REF!</v>
      </c>
      <c r="M11" s="34" t="e">
        <f>+#REF!+#REF!</f>
        <v>#REF!</v>
      </c>
      <c r="N11" s="34" t="e">
        <f>+#REF!+#REF!</f>
        <v>#REF!</v>
      </c>
      <c r="O11" s="37" t="e">
        <f t="shared" si="0"/>
        <v>#REF!</v>
      </c>
      <c r="P11" s="36" t="e">
        <f t="shared" si="1"/>
        <v>#REF!</v>
      </c>
    </row>
    <row r="12" spans="1:16" ht="15.75" customHeight="1">
      <c r="A12" s="76"/>
      <c r="B12" s="33" t="s">
        <v>65</v>
      </c>
      <c r="C12" s="34" t="e">
        <f>+#REF!+#REF!</f>
        <v>#REF!</v>
      </c>
      <c r="D12" s="34" t="e">
        <f>+#REF!+#REF!</f>
        <v>#REF!</v>
      </c>
      <c r="E12" s="34" t="e">
        <f>+#REF!+#REF!</f>
        <v>#REF!</v>
      </c>
      <c r="F12" s="34" t="e">
        <f>+#REF!+#REF!</f>
        <v>#REF!</v>
      </c>
      <c r="G12" s="34" t="e">
        <f>+#REF!+#REF!</f>
        <v>#REF!</v>
      </c>
      <c r="H12" s="34" t="e">
        <f>+#REF!+#REF!</f>
        <v>#REF!</v>
      </c>
      <c r="I12" s="34" t="e">
        <f>+#REF!+#REF!</f>
        <v>#REF!</v>
      </c>
      <c r="J12" s="34" t="e">
        <f>+#REF!+#REF!</f>
        <v>#REF!</v>
      </c>
      <c r="K12" s="34" t="e">
        <f>+#REF!+#REF!</f>
        <v>#REF!</v>
      </c>
      <c r="L12" s="34" t="e">
        <f>+#REF!+#REF!</f>
        <v>#REF!</v>
      </c>
      <c r="M12" s="34" t="e">
        <f>+#REF!+#REF!</f>
        <v>#REF!</v>
      </c>
      <c r="N12" s="34" t="e">
        <f>+#REF!+#REF!</f>
        <v>#REF!</v>
      </c>
      <c r="O12" s="37" t="e">
        <f t="shared" si="0"/>
        <v>#REF!</v>
      </c>
      <c r="P12" s="36" t="e">
        <f t="shared" si="1"/>
        <v>#REF!</v>
      </c>
    </row>
    <row r="13" spans="1:16" ht="15.75" customHeight="1">
      <c r="A13" s="81"/>
      <c r="B13" s="33" t="s">
        <v>72</v>
      </c>
      <c r="C13" s="34" t="e">
        <f>+#REF!+#REF!</f>
        <v>#REF!</v>
      </c>
      <c r="D13" s="34" t="e">
        <f>+#REF!+#REF!</f>
        <v>#REF!</v>
      </c>
      <c r="E13" s="34" t="e">
        <f>+#REF!+#REF!</f>
        <v>#REF!</v>
      </c>
      <c r="F13" s="34" t="e">
        <f>+#REF!+#REF!</f>
        <v>#REF!</v>
      </c>
      <c r="G13" s="34" t="e">
        <f>+#REF!+#REF!</f>
        <v>#REF!</v>
      </c>
      <c r="H13" s="34" t="e">
        <f>+#REF!+#REF!</f>
        <v>#REF!</v>
      </c>
      <c r="I13" s="34" t="e">
        <f>+#REF!+#REF!</f>
        <v>#REF!</v>
      </c>
      <c r="J13" s="34" t="e">
        <f>+#REF!+#REF!</f>
        <v>#REF!</v>
      </c>
      <c r="K13" s="34" t="e">
        <f>+#REF!+#REF!</f>
        <v>#REF!</v>
      </c>
      <c r="L13" s="34" t="e">
        <f>+#REF!+#REF!</f>
        <v>#REF!</v>
      </c>
      <c r="M13" s="34" t="e">
        <f>+#REF!+#REF!</f>
        <v>#REF!</v>
      </c>
      <c r="N13" s="34" t="e">
        <f>+#REF!+#REF!</f>
        <v>#REF!</v>
      </c>
      <c r="O13" s="37" t="e">
        <f>SUM(C13:D13)</f>
        <v>#REF!</v>
      </c>
      <c r="P13" s="36" t="e">
        <f t="shared" si="1"/>
        <v>#REF!</v>
      </c>
    </row>
    <row r="14" spans="1:16" ht="15.75" customHeight="1">
      <c r="A14" s="611"/>
      <c r="B14" s="33" t="s">
        <v>71</v>
      </c>
      <c r="C14" s="34" t="e">
        <f>+#REF!+#REF!</f>
        <v>#REF!</v>
      </c>
      <c r="D14" s="34" t="e">
        <f>+#REF!+#REF!</f>
        <v>#REF!</v>
      </c>
      <c r="E14" s="34" t="e">
        <f>+#REF!+#REF!</f>
        <v>#REF!</v>
      </c>
      <c r="F14" s="34" t="e">
        <f>+#REF!+#REF!</f>
        <v>#REF!</v>
      </c>
      <c r="G14" s="34" t="e">
        <f>+#REF!+#REF!</f>
        <v>#REF!</v>
      </c>
      <c r="H14" s="34" t="e">
        <f>+#REF!+#REF!</f>
        <v>#REF!</v>
      </c>
      <c r="I14" s="34" t="e">
        <f>+#REF!+#REF!</f>
        <v>#REF!</v>
      </c>
      <c r="J14" s="34" t="e">
        <f>+#REF!+#REF!</f>
        <v>#REF!</v>
      </c>
      <c r="K14" s="34" t="e">
        <f>+#REF!+#REF!</f>
        <v>#REF!</v>
      </c>
      <c r="L14" s="34" t="e">
        <f>+#REF!+#REF!</f>
        <v>#REF!</v>
      </c>
      <c r="M14" s="34" t="e">
        <f>+#REF!+#REF!</f>
        <v>#REF!</v>
      </c>
      <c r="N14" s="34" t="e">
        <f>+#REF!+#REF!</f>
        <v>#REF!</v>
      </c>
      <c r="O14" s="37" t="e">
        <f t="shared" ref="O14:O21" si="2">SUM(C14:D14)</f>
        <v>#REF!</v>
      </c>
      <c r="P14" s="36" t="e">
        <f t="shared" si="1"/>
        <v>#REF!</v>
      </c>
    </row>
    <row r="15" spans="1:16" ht="15.75" customHeight="1" thickBot="1">
      <c r="A15" s="612"/>
      <c r="B15" s="31" t="s">
        <v>18</v>
      </c>
      <c r="C15" s="40" t="e">
        <f>C13-C14</f>
        <v>#REF!</v>
      </c>
      <c r="D15" s="40" t="e">
        <f t="shared" ref="D15:N15" si="3">D13-D14</f>
        <v>#REF!</v>
      </c>
      <c r="E15" s="40" t="e">
        <f t="shared" si="3"/>
        <v>#REF!</v>
      </c>
      <c r="F15" s="40" t="e">
        <f t="shared" si="3"/>
        <v>#REF!</v>
      </c>
      <c r="G15" s="40" t="e">
        <f t="shared" si="3"/>
        <v>#REF!</v>
      </c>
      <c r="H15" s="40" t="e">
        <f t="shared" si="3"/>
        <v>#REF!</v>
      </c>
      <c r="I15" s="40" t="e">
        <f t="shared" si="3"/>
        <v>#REF!</v>
      </c>
      <c r="J15" s="40" t="e">
        <f t="shared" si="3"/>
        <v>#REF!</v>
      </c>
      <c r="K15" s="40" t="e">
        <f t="shared" si="3"/>
        <v>#REF!</v>
      </c>
      <c r="L15" s="40" t="e">
        <f t="shared" si="3"/>
        <v>#REF!</v>
      </c>
      <c r="M15" s="40" t="e">
        <f t="shared" si="3"/>
        <v>#REF!</v>
      </c>
      <c r="N15" s="40" t="e">
        <f t="shared" si="3"/>
        <v>#REF!</v>
      </c>
      <c r="O15" s="38" t="e">
        <f t="shared" si="2"/>
        <v>#REF!</v>
      </c>
      <c r="P15" s="39" t="e">
        <f t="shared" si="1"/>
        <v>#REF!</v>
      </c>
    </row>
    <row r="16" spans="1:16" ht="15.75" customHeight="1">
      <c r="A16" s="77" t="s">
        <v>70</v>
      </c>
      <c r="B16" s="32" t="s">
        <v>51</v>
      </c>
      <c r="C16" s="34" t="e">
        <f>+#REF!+#REF!</f>
        <v>#REF!</v>
      </c>
      <c r="D16" s="34" t="e">
        <f>+#REF!+#REF!</f>
        <v>#REF!</v>
      </c>
      <c r="E16" s="34" t="e">
        <f>+#REF!+#REF!</f>
        <v>#REF!</v>
      </c>
      <c r="F16" s="34" t="e">
        <f>+#REF!+#REF!</f>
        <v>#REF!</v>
      </c>
      <c r="G16" s="34" t="e">
        <f>+#REF!+#REF!</f>
        <v>#REF!</v>
      </c>
      <c r="H16" s="34" t="e">
        <f>+#REF!+#REF!</f>
        <v>#REF!</v>
      </c>
      <c r="I16" s="34" t="e">
        <f>+#REF!+#REF!</f>
        <v>#REF!</v>
      </c>
      <c r="J16" s="34" t="e">
        <f>+#REF!+#REF!</f>
        <v>#REF!</v>
      </c>
      <c r="K16" s="34" t="e">
        <f>+#REF!+#REF!</f>
        <v>#REF!</v>
      </c>
      <c r="L16" s="34" t="e">
        <f>+#REF!+#REF!</f>
        <v>#REF!</v>
      </c>
      <c r="M16" s="34" t="e">
        <f>+#REF!+#REF!</f>
        <v>#REF!</v>
      </c>
      <c r="N16" s="34" t="e">
        <f>+#REF!+#REF!</f>
        <v>#REF!</v>
      </c>
      <c r="O16" s="37" t="e">
        <f t="shared" si="2"/>
        <v>#REF!</v>
      </c>
      <c r="P16" s="36" t="e">
        <f t="shared" si="1"/>
        <v>#REF!</v>
      </c>
    </row>
    <row r="17" spans="1:16" ht="15.75" customHeight="1">
      <c r="A17" s="78"/>
      <c r="B17" s="33" t="s">
        <v>52</v>
      </c>
      <c r="C17" s="34" t="e">
        <f>+#REF!+#REF!</f>
        <v>#REF!</v>
      </c>
      <c r="D17" s="34" t="e">
        <f>+#REF!+#REF!</f>
        <v>#REF!</v>
      </c>
      <c r="E17" s="34" t="e">
        <f>+#REF!+#REF!</f>
        <v>#REF!</v>
      </c>
      <c r="F17" s="34" t="e">
        <f>+#REF!+#REF!</f>
        <v>#REF!</v>
      </c>
      <c r="G17" s="34" t="e">
        <f>+#REF!+#REF!</f>
        <v>#REF!</v>
      </c>
      <c r="H17" s="34" t="e">
        <f>+#REF!+#REF!</f>
        <v>#REF!</v>
      </c>
      <c r="I17" s="34" t="e">
        <f>+#REF!+#REF!</f>
        <v>#REF!</v>
      </c>
      <c r="J17" s="34" t="e">
        <f>+#REF!+#REF!</f>
        <v>#REF!</v>
      </c>
      <c r="K17" s="34" t="e">
        <f>+#REF!+#REF!</f>
        <v>#REF!</v>
      </c>
      <c r="L17" s="34" t="e">
        <f>+#REF!+#REF!</f>
        <v>#REF!</v>
      </c>
      <c r="M17" s="34" t="e">
        <f>+#REF!+#REF!</f>
        <v>#REF!</v>
      </c>
      <c r="N17" s="34" t="e">
        <f>+#REF!+#REF!</f>
        <v>#REF!</v>
      </c>
      <c r="O17" s="37" t="e">
        <f t="shared" si="2"/>
        <v>#REF!</v>
      </c>
      <c r="P17" s="36" t="e">
        <f t="shared" si="1"/>
        <v>#REF!</v>
      </c>
    </row>
    <row r="18" spans="1:16" ht="15.75" customHeight="1">
      <c r="A18" s="78"/>
      <c r="B18" s="33" t="s">
        <v>41</v>
      </c>
      <c r="C18" s="34" t="e">
        <f>+#REF!+#REF!</f>
        <v>#REF!</v>
      </c>
      <c r="D18" s="34" t="e">
        <f>+#REF!+#REF!</f>
        <v>#REF!</v>
      </c>
      <c r="E18" s="34" t="e">
        <f>+#REF!+#REF!</f>
        <v>#REF!</v>
      </c>
      <c r="F18" s="34" t="e">
        <f>+#REF!+#REF!</f>
        <v>#REF!</v>
      </c>
      <c r="G18" s="34" t="e">
        <f>+#REF!+#REF!</f>
        <v>#REF!</v>
      </c>
      <c r="H18" s="34" t="e">
        <f>+#REF!+#REF!</f>
        <v>#REF!</v>
      </c>
      <c r="I18" s="34" t="e">
        <f>+#REF!+#REF!</f>
        <v>#REF!</v>
      </c>
      <c r="J18" s="34" t="e">
        <f>+#REF!+#REF!</f>
        <v>#REF!</v>
      </c>
      <c r="K18" s="34" t="e">
        <f>+#REF!+#REF!</f>
        <v>#REF!</v>
      </c>
      <c r="L18" s="34" t="e">
        <f>+#REF!+#REF!</f>
        <v>#REF!</v>
      </c>
      <c r="M18" s="34" t="e">
        <f>+#REF!+#REF!</f>
        <v>#REF!</v>
      </c>
      <c r="N18" s="34" t="e">
        <f>+#REF!+#REF!</f>
        <v>#REF!</v>
      </c>
      <c r="O18" s="37" t="e">
        <f t="shared" si="2"/>
        <v>#REF!</v>
      </c>
      <c r="P18" s="36" t="e">
        <f t="shared" si="1"/>
        <v>#REF!</v>
      </c>
    </row>
    <row r="19" spans="1:16" ht="15.75" customHeight="1">
      <c r="A19" s="78"/>
      <c r="B19" s="33" t="s">
        <v>44</v>
      </c>
      <c r="C19" s="34" t="e">
        <f>+#REF!+#REF!</f>
        <v>#REF!</v>
      </c>
      <c r="D19" s="34" t="e">
        <f>+#REF!+#REF!</f>
        <v>#REF!</v>
      </c>
      <c r="E19" s="34" t="e">
        <f>+#REF!+#REF!</f>
        <v>#REF!</v>
      </c>
      <c r="F19" s="34" t="e">
        <f>+#REF!+#REF!</f>
        <v>#REF!</v>
      </c>
      <c r="G19" s="34" t="e">
        <f>+#REF!+#REF!</f>
        <v>#REF!</v>
      </c>
      <c r="H19" s="34" t="e">
        <f>+#REF!+#REF!</f>
        <v>#REF!</v>
      </c>
      <c r="I19" s="34" t="e">
        <f>+#REF!+#REF!</f>
        <v>#REF!</v>
      </c>
      <c r="J19" s="34" t="e">
        <f>+#REF!+#REF!</f>
        <v>#REF!</v>
      </c>
      <c r="K19" s="34" t="e">
        <f>+#REF!+#REF!</f>
        <v>#REF!</v>
      </c>
      <c r="L19" s="34" t="e">
        <f>+#REF!+#REF!</f>
        <v>#REF!</v>
      </c>
      <c r="M19" s="34" t="e">
        <f>+#REF!+#REF!</f>
        <v>#REF!</v>
      </c>
      <c r="N19" s="34" t="e">
        <f>+#REF!+#REF!</f>
        <v>#REF!</v>
      </c>
      <c r="O19" s="37" t="e">
        <f t="shared" si="2"/>
        <v>#REF!</v>
      </c>
      <c r="P19" s="36" t="e">
        <f t="shared" si="1"/>
        <v>#REF!</v>
      </c>
    </row>
    <row r="20" spans="1:16" ht="15.75" customHeight="1">
      <c r="A20" s="78"/>
      <c r="B20" s="33" t="s">
        <v>49</v>
      </c>
      <c r="C20" s="34" t="e">
        <f>+#REF!+#REF!</f>
        <v>#REF!</v>
      </c>
      <c r="D20" s="34" t="e">
        <f>+#REF!+#REF!</f>
        <v>#REF!</v>
      </c>
      <c r="E20" s="34" t="e">
        <f>+#REF!+#REF!</f>
        <v>#REF!</v>
      </c>
      <c r="F20" s="34" t="e">
        <f>+#REF!+#REF!</f>
        <v>#REF!</v>
      </c>
      <c r="G20" s="34" t="e">
        <f>+#REF!+#REF!</f>
        <v>#REF!</v>
      </c>
      <c r="H20" s="34" t="e">
        <f>+#REF!+#REF!</f>
        <v>#REF!</v>
      </c>
      <c r="I20" s="34" t="e">
        <f>+#REF!+#REF!</f>
        <v>#REF!</v>
      </c>
      <c r="J20" s="34" t="e">
        <f>+#REF!+#REF!</f>
        <v>#REF!</v>
      </c>
      <c r="K20" s="34" t="e">
        <f>+#REF!+#REF!</f>
        <v>#REF!</v>
      </c>
      <c r="L20" s="34" t="e">
        <f>+#REF!+#REF!</f>
        <v>#REF!</v>
      </c>
      <c r="M20" s="34" t="e">
        <f>+#REF!+#REF!</f>
        <v>#REF!</v>
      </c>
      <c r="N20" s="34" t="e">
        <f>+#REF!+#REF!</f>
        <v>#REF!</v>
      </c>
      <c r="O20" s="37" t="e">
        <f t="shared" si="2"/>
        <v>#REF!</v>
      </c>
      <c r="P20" s="36" t="e">
        <f t="shared" si="1"/>
        <v>#REF!</v>
      </c>
    </row>
    <row r="21" spans="1:16" ht="15.75" customHeight="1">
      <c r="A21" s="76"/>
      <c r="B21" s="33" t="s">
        <v>65</v>
      </c>
      <c r="C21" s="34" t="e">
        <f>+#REF!+#REF!</f>
        <v>#REF!</v>
      </c>
      <c r="D21" s="34" t="e">
        <f>+#REF!+#REF!</f>
        <v>#REF!</v>
      </c>
      <c r="E21" s="34" t="e">
        <f>+#REF!+#REF!</f>
        <v>#REF!</v>
      </c>
      <c r="F21" s="34" t="e">
        <f>+#REF!+#REF!</f>
        <v>#REF!</v>
      </c>
      <c r="G21" s="34" t="e">
        <f>+#REF!+#REF!</f>
        <v>#REF!</v>
      </c>
      <c r="H21" s="34" t="e">
        <f>+#REF!+#REF!</f>
        <v>#REF!</v>
      </c>
      <c r="I21" s="34" t="e">
        <f>+#REF!+#REF!</f>
        <v>#REF!</v>
      </c>
      <c r="J21" s="34" t="e">
        <f>+#REF!+#REF!</f>
        <v>#REF!</v>
      </c>
      <c r="K21" s="34" t="e">
        <f>+#REF!+#REF!</f>
        <v>#REF!</v>
      </c>
      <c r="L21" s="34" t="e">
        <f>+#REF!+#REF!</f>
        <v>#REF!</v>
      </c>
      <c r="M21" s="34" t="e">
        <f>+#REF!+#REF!</f>
        <v>#REF!</v>
      </c>
      <c r="N21" s="34" t="e">
        <f>+#REF!+#REF!</f>
        <v>#REF!</v>
      </c>
      <c r="O21" s="37" t="e">
        <f t="shared" si="2"/>
        <v>#REF!</v>
      </c>
      <c r="P21" s="36" t="e">
        <f t="shared" si="1"/>
        <v>#REF!</v>
      </c>
    </row>
    <row r="22" spans="1:16" ht="15.75" customHeight="1">
      <c r="A22" s="82"/>
      <c r="B22" s="33" t="s">
        <v>73</v>
      </c>
      <c r="C22" s="34" t="e">
        <f>+#REF!+#REF!</f>
        <v>#REF!</v>
      </c>
      <c r="D22" s="34" t="e">
        <f>+#REF!+#REF!</f>
        <v>#REF!</v>
      </c>
      <c r="E22" s="34" t="e">
        <f>+#REF!+#REF!</f>
        <v>#REF!</v>
      </c>
      <c r="F22" s="34" t="e">
        <f>+#REF!+#REF!</f>
        <v>#REF!</v>
      </c>
      <c r="G22" s="34" t="e">
        <f>+#REF!+#REF!</f>
        <v>#REF!</v>
      </c>
      <c r="H22" s="34" t="e">
        <f>+#REF!+#REF!</f>
        <v>#REF!</v>
      </c>
      <c r="I22" s="34" t="e">
        <f>+#REF!+#REF!</f>
        <v>#REF!</v>
      </c>
      <c r="J22" s="34" t="e">
        <f>+#REF!+#REF!</f>
        <v>#REF!</v>
      </c>
      <c r="K22" s="34" t="e">
        <f>+#REF!+#REF!</f>
        <v>#REF!</v>
      </c>
      <c r="L22" s="34"/>
      <c r="M22" s="34" t="e">
        <f>+#REF!+#REF!</f>
        <v>#REF!</v>
      </c>
      <c r="N22" s="34" t="e">
        <f>+#REF!+#REF!</f>
        <v>#REF!</v>
      </c>
      <c r="O22" s="37" t="e">
        <f>SUM(C22:D22)</f>
        <v>#REF!</v>
      </c>
      <c r="P22" s="36" t="e">
        <f t="shared" si="1"/>
        <v>#REF!</v>
      </c>
    </row>
    <row r="23" spans="1:16" ht="15.75" customHeight="1">
      <c r="A23" s="611"/>
      <c r="B23" s="33" t="s">
        <v>71</v>
      </c>
      <c r="C23" s="34" t="e">
        <f>+#REF!+#REF!</f>
        <v>#REF!</v>
      </c>
      <c r="D23" s="34" t="e">
        <f>+#REF!+#REF!</f>
        <v>#REF!</v>
      </c>
      <c r="E23" s="34" t="e">
        <f>+#REF!+#REF!</f>
        <v>#REF!</v>
      </c>
      <c r="F23" s="34" t="e">
        <f>+#REF!+#REF!</f>
        <v>#REF!</v>
      </c>
      <c r="G23" s="34" t="e">
        <f>+#REF!+#REF!</f>
        <v>#REF!</v>
      </c>
      <c r="H23" s="34" t="e">
        <f>+#REF!+#REF!</f>
        <v>#REF!</v>
      </c>
      <c r="I23" s="34" t="e">
        <f>+#REF!+#REF!</f>
        <v>#REF!</v>
      </c>
      <c r="J23" s="34" t="e">
        <f>+#REF!+#REF!</f>
        <v>#REF!</v>
      </c>
      <c r="K23" s="34" t="e">
        <f>+#REF!+#REF!</f>
        <v>#REF!</v>
      </c>
      <c r="L23" s="34" t="e">
        <f>+#REF!+#REF!</f>
        <v>#REF!</v>
      </c>
      <c r="M23" s="34" t="e">
        <f>+#REF!+#REF!</f>
        <v>#REF!</v>
      </c>
      <c r="N23" s="34" t="e">
        <f>+#REF!+#REF!</f>
        <v>#REF!</v>
      </c>
      <c r="O23" s="37" t="e">
        <f t="shared" ref="O23:O30" si="4">SUM(C23:D23)</f>
        <v>#REF!</v>
      </c>
      <c r="P23" s="36" t="e">
        <f t="shared" si="1"/>
        <v>#REF!</v>
      </c>
    </row>
    <row r="24" spans="1:16" ht="15.75" customHeight="1" thickBot="1">
      <c r="A24" s="612"/>
      <c r="B24" s="31" t="s">
        <v>18</v>
      </c>
      <c r="C24" s="40" t="e">
        <f>C22-C23</f>
        <v>#REF!</v>
      </c>
      <c r="D24" s="40" t="e">
        <f t="shared" ref="D24:M24" si="5">D22-D23</f>
        <v>#REF!</v>
      </c>
      <c r="E24" s="40" t="e">
        <f t="shared" si="5"/>
        <v>#REF!</v>
      </c>
      <c r="F24" s="40" t="e">
        <f t="shared" si="5"/>
        <v>#REF!</v>
      </c>
      <c r="G24" s="40" t="e">
        <f t="shared" si="5"/>
        <v>#REF!</v>
      </c>
      <c r="H24" s="40" t="e">
        <f t="shared" si="5"/>
        <v>#REF!</v>
      </c>
      <c r="I24" s="40" t="e">
        <f t="shared" si="5"/>
        <v>#REF!</v>
      </c>
      <c r="J24" s="40" t="e">
        <f t="shared" si="5"/>
        <v>#REF!</v>
      </c>
      <c r="K24" s="40" t="e">
        <f t="shared" si="5"/>
        <v>#REF!</v>
      </c>
      <c r="L24" s="40" t="e">
        <f t="shared" si="5"/>
        <v>#REF!</v>
      </c>
      <c r="M24" s="40" t="e">
        <f t="shared" si="5"/>
        <v>#REF!</v>
      </c>
      <c r="N24" s="40" t="e">
        <f>N22-N23</f>
        <v>#REF!</v>
      </c>
      <c r="O24" s="38" t="e">
        <f t="shared" si="4"/>
        <v>#REF!</v>
      </c>
      <c r="P24" s="39" t="e">
        <f t="shared" si="1"/>
        <v>#REF!</v>
      </c>
    </row>
    <row r="25" spans="1:16" ht="15.75" customHeight="1">
      <c r="A25" s="77" t="s">
        <v>28</v>
      </c>
      <c r="B25" s="32" t="s">
        <v>51</v>
      </c>
      <c r="C25" s="34" t="e">
        <f>+#REF!+#REF!</f>
        <v>#REF!</v>
      </c>
      <c r="D25" s="34" t="e">
        <f>+#REF!+#REF!</f>
        <v>#REF!</v>
      </c>
      <c r="E25" s="34" t="e">
        <f>+#REF!+#REF!</f>
        <v>#REF!</v>
      </c>
      <c r="F25" s="34" t="e">
        <f>+#REF!+#REF!</f>
        <v>#REF!</v>
      </c>
      <c r="G25" s="34" t="e">
        <f>+#REF!+#REF!</f>
        <v>#REF!</v>
      </c>
      <c r="H25" s="34" t="e">
        <f>+#REF!+#REF!</f>
        <v>#REF!</v>
      </c>
      <c r="I25" s="34" t="e">
        <f>+#REF!+#REF!</f>
        <v>#REF!</v>
      </c>
      <c r="J25" s="34" t="e">
        <f>+#REF!+#REF!</f>
        <v>#REF!</v>
      </c>
      <c r="K25" s="34" t="e">
        <f>+#REF!+#REF!</f>
        <v>#REF!</v>
      </c>
      <c r="L25" s="34" t="e">
        <f>+#REF!+#REF!</f>
        <v>#REF!</v>
      </c>
      <c r="M25" s="34" t="e">
        <f>+#REF!+#REF!</f>
        <v>#REF!</v>
      </c>
      <c r="N25" s="34" t="e">
        <f>+#REF!+#REF!</f>
        <v>#REF!</v>
      </c>
      <c r="O25" s="37" t="e">
        <f t="shared" si="4"/>
        <v>#REF!</v>
      </c>
      <c r="P25" s="36" t="e">
        <f t="shared" si="1"/>
        <v>#REF!</v>
      </c>
    </row>
    <row r="26" spans="1:16" ht="15.75" customHeight="1">
      <c r="A26" s="78"/>
      <c r="B26" s="33" t="s">
        <v>52</v>
      </c>
      <c r="C26" s="34" t="e">
        <f>+#REF!+#REF!</f>
        <v>#REF!</v>
      </c>
      <c r="D26" s="34" t="e">
        <f>+#REF!+#REF!</f>
        <v>#REF!</v>
      </c>
      <c r="E26" s="34" t="e">
        <f>+#REF!+#REF!</f>
        <v>#REF!</v>
      </c>
      <c r="F26" s="34" t="e">
        <f>+#REF!+#REF!</f>
        <v>#REF!</v>
      </c>
      <c r="G26" s="34" t="e">
        <f>+#REF!+#REF!</f>
        <v>#REF!</v>
      </c>
      <c r="H26" s="34" t="e">
        <f>+#REF!+#REF!</f>
        <v>#REF!</v>
      </c>
      <c r="I26" s="34" t="e">
        <f>+#REF!+#REF!</f>
        <v>#REF!</v>
      </c>
      <c r="J26" s="34" t="e">
        <f>+#REF!+#REF!</f>
        <v>#REF!</v>
      </c>
      <c r="K26" s="34" t="e">
        <f>+#REF!+#REF!</f>
        <v>#REF!</v>
      </c>
      <c r="L26" s="34" t="e">
        <f>+#REF!+#REF!</f>
        <v>#REF!</v>
      </c>
      <c r="M26" s="34" t="e">
        <f>+#REF!+#REF!</f>
        <v>#REF!</v>
      </c>
      <c r="N26" s="34" t="e">
        <f>+#REF!+#REF!</f>
        <v>#REF!</v>
      </c>
      <c r="O26" s="37" t="e">
        <f t="shared" si="4"/>
        <v>#REF!</v>
      </c>
      <c r="P26" s="36" t="e">
        <f t="shared" si="1"/>
        <v>#REF!</v>
      </c>
    </row>
    <row r="27" spans="1:16" ht="15.75" customHeight="1">
      <c r="A27" s="78"/>
      <c r="B27" s="33" t="s">
        <v>41</v>
      </c>
      <c r="C27" s="34" t="e">
        <f>+#REF!+#REF!</f>
        <v>#REF!</v>
      </c>
      <c r="D27" s="34" t="e">
        <f>+#REF!+#REF!</f>
        <v>#REF!</v>
      </c>
      <c r="E27" s="34" t="e">
        <f>+#REF!+#REF!</f>
        <v>#REF!</v>
      </c>
      <c r="F27" s="34" t="e">
        <f>+#REF!+#REF!</f>
        <v>#REF!</v>
      </c>
      <c r="G27" s="34" t="e">
        <f>+#REF!+#REF!</f>
        <v>#REF!</v>
      </c>
      <c r="H27" s="34" t="e">
        <f>+#REF!+#REF!</f>
        <v>#REF!</v>
      </c>
      <c r="I27" s="34" t="e">
        <f>+#REF!+#REF!</f>
        <v>#REF!</v>
      </c>
      <c r="J27" s="34" t="e">
        <f>+#REF!+#REF!</f>
        <v>#REF!</v>
      </c>
      <c r="K27" s="34" t="e">
        <f>+#REF!+#REF!</f>
        <v>#REF!</v>
      </c>
      <c r="L27" s="34" t="e">
        <f>+#REF!+#REF!</f>
        <v>#REF!</v>
      </c>
      <c r="M27" s="34" t="e">
        <f>+#REF!+#REF!</f>
        <v>#REF!</v>
      </c>
      <c r="N27" s="34" t="e">
        <f>+#REF!+#REF!</f>
        <v>#REF!</v>
      </c>
      <c r="O27" s="37" t="e">
        <f t="shared" si="4"/>
        <v>#REF!</v>
      </c>
      <c r="P27" s="36" t="e">
        <f t="shared" si="1"/>
        <v>#REF!</v>
      </c>
    </row>
    <row r="28" spans="1:16" ht="15.75" customHeight="1">
      <c r="A28" s="78"/>
      <c r="B28" s="33" t="s">
        <v>44</v>
      </c>
      <c r="C28" s="34" t="e">
        <f>+#REF!+#REF!</f>
        <v>#REF!</v>
      </c>
      <c r="D28" s="34" t="e">
        <f>+#REF!+#REF!</f>
        <v>#REF!</v>
      </c>
      <c r="E28" s="34" t="e">
        <f>+#REF!+#REF!</f>
        <v>#REF!</v>
      </c>
      <c r="F28" s="34" t="e">
        <f>+#REF!+#REF!</f>
        <v>#REF!</v>
      </c>
      <c r="G28" s="34" t="e">
        <f>+#REF!+#REF!</f>
        <v>#REF!</v>
      </c>
      <c r="H28" s="34" t="e">
        <f>+#REF!+#REF!</f>
        <v>#REF!</v>
      </c>
      <c r="I28" s="34" t="e">
        <f>+#REF!+#REF!</f>
        <v>#REF!</v>
      </c>
      <c r="J28" s="34" t="e">
        <f>+#REF!+#REF!</f>
        <v>#REF!</v>
      </c>
      <c r="K28" s="34" t="e">
        <f>+#REF!+#REF!</f>
        <v>#REF!</v>
      </c>
      <c r="L28" s="34" t="e">
        <f>+#REF!+#REF!</f>
        <v>#REF!</v>
      </c>
      <c r="M28" s="34" t="e">
        <f>+#REF!+#REF!</f>
        <v>#REF!</v>
      </c>
      <c r="N28" s="34" t="e">
        <f>+#REF!+#REF!</f>
        <v>#REF!</v>
      </c>
      <c r="O28" s="37" t="e">
        <f t="shared" si="4"/>
        <v>#REF!</v>
      </c>
      <c r="P28" s="36" t="e">
        <f t="shared" si="1"/>
        <v>#REF!</v>
      </c>
    </row>
    <row r="29" spans="1:16" ht="15.75" customHeight="1">
      <c r="A29" s="78"/>
      <c r="B29" s="33" t="s">
        <v>49</v>
      </c>
      <c r="C29" s="34" t="e">
        <f>+#REF!+#REF!</f>
        <v>#REF!</v>
      </c>
      <c r="D29" s="34" t="e">
        <f>+#REF!+#REF!</f>
        <v>#REF!</v>
      </c>
      <c r="E29" s="34" t="e">
        <f>+#REF!+#REF!</f>
        <v>#REF!</v>
      </c>
      <c r="F29" s="34" t="e">
        <f>+#REF!+#REF!</f>
        <v>#REF!</v>
      </c>
      <c r="G29" s="34" t="e">
        <f>+#REF!+#REF!</f>
        <v>#REF!</v>
      </c>
      <c r="H29" s="34" t="e">
        <f>+#REF!+#REF!</f>
        <v>#REF!</v>
      </c>
      <c r="I29" s="34" t="e">
        <f>+#REF!+#REF!</f>
        <v>#REF!</v>
      </c>
      <c r="J29" s="34" t="e">
        <f>+#REF!+#REF!</f>
        <v>#REF!</v>
      </c>
      <c r="K29" s="34" t="e">
        <f>+#REF!+#REF!</f>
        <v>#REF!</v>
      </c>
      <c r="L29" s="34" t="e">
        <f>+#REF!+#REF!</f>
        <v>#REF!</v>
      </c>
      <c r="M29" s="34" t="e">
        <f>+#REF!+#REF!</f>
        <v>#REF!</v>
      </c>
      <c r="N29" s="34" t="e">
        <f>+#REF!+#REF!</f>
        <v>#REF!</v>
      </c>
      <c r="O29" s="37" t="e">
        <f t="shared" si="4"/>
        <v>#REF!</v>
      </c>
      <c r="P29" s="36" t="e">
        <f t="shared" si="1"/>
        <v>#REF!</v>
      </c>
    </row>
    <row r="30" spans="1:16" ht="15.75" customHeight="1">
      <c r="A30" s="76"/>
      <c r="B30" s="33" t="s">
        <v>65</v>
      </c>
      <c r="C30" s="34" t="e">
        <f>+#REF!+#REF!</f>
        <v>#REF!</v>
      </c>
      <c r="D30" s="34" t="e">
        <f>+#REF!+#REF!</f>
        <v>#REF!</v>
      </c>
      <c r="E30" s="34" t="e">
        <f>+#REF!+#REF!</f>
        <v>#REF!</v>
      </c>
      <c r="F30" s="34" t="e">
        <f>+#REF!+#REF!</f>
        <v>#REF!</v>
      </c>
      <c r="G30" s="34" t="e">
        <f>+#REF!+#REF!</f>
        <v>#REF!</v>
      </c>
      <c r="H30" s="34" t="e">
        <f>+#REF!+#REF!</f>
        <v>#REF!</v>
      </c>
      <c r="I30" s="34" t="e">
        <f>+#REF!+#REF!</f>
        <v>#REF!</v>
      </c>
      <c r="J30" s="34" t="e">
        <f>+#REF!+#REF!</f>
        <v>#REF!</v>
      </c>
      <c r="K30" s="34" t="e">
        <f>+#REF!+#REF!</f>
        <v>#REF!</v>
      </c>
      <c r="L30" s="34" t="e">
        <f>+#REF!+#REF!</f>
        <v>#REF!</v>
      </c>
      <c r="M30" s="34" t="e">
        <f>+#REF!+#REF!</f>
        <v>#REF!</v>
      </c>
      <c r="N30" s="34" t="e">
        <f>+#REF!+#REF!</f>
        <v>#REF!</v>
      </c>
      <c r="O30" s="37" t="e">
        <f t="shared" si="4"/>
        <v>#REF!</v>
      </c>
      <c r="P30" s="36" t="e">
        <f t="shared" si="1"/>
        <v>#REF!</v>
      </c>
    </row>
    <row r="31" spans="1:16" ht="15.75" customHeight="1">
      <c r="A31" s="82"/>
      <c r="B31" s="33" t="s">
        <v>73</v>
      </c>
      <c r="C31" s="34" t="e">
        <f>+#REF!+#REF!</f>
        <v>#REF!</v>
      </c>
      <c r="D31" s="34" t="e">
        <f>+#REF!+#REF!</f>
        <v>#REF!</v>
      </c>
      <c r="E31" s="34" t="e">
        <f>+#REF!+#REF!</f>
        <v>#REF!</v>
      </c>
      <c r="F31" s="34" t="e">
        <f>+#REF!+#REF!</f>
        <v>#REF!</v>
      </c>
      <c r="G31" s="34" t="e">
        <f>+#REF!+#REF!</f>
        <v>#REF!</v>
      </c>
      <c r="H31" s="34" t="e">
        <f>+#REF!+#REF!</f>
        <v>#REF!</v>
      </c>
      <c r="I31" s="34" t="e">
        <f>+#REF!+#REF!</f>
        <v>#REF!</v>
      </c>
      <c r="J31" s="34" t="e">
        <f>+#REF!+#REF!</f>
        <v>#REF!</v>
      </c>
      <c r="K31" s="34" t="e">
        <f>+#REF!+#REF!</f>
        <v>#REF!</v>
      </c>
      <c r="L31" s="34" t="e">
        <f>+#REF!+#REF!</f>
        <v>#REF!</v>
      </c>
      <c r="M31" s="34" t="e">
        <f>+#REF!+#REF!</f>
        <v>#REF!</v>
      </c>
      <c r="N31" s="34" t="e">
        <f>+#REF!+#REF!</f>
        <v>#REF!</v>
      </c>
      <c r="O31" s="37" t="e">
        <f>SUM(C31:D31)</f>
        <v>#REF!</v>
      </c>
      <c r="P31" s="36" t="e">
        <f t="shared" si="1"/>
        <v>#REF!</v>
      </c>
    </row>
    <row r="32" spans="1:16" ht="15.75" customHeight="1">
      <c r="A32" s="611"/>
      <c r="B32" s="33" t="s">
        <v>71</v>
      </c>
      <c r="C32" s="34" t="e">
        <f>+#REF!+#REF!</f>
        <v>#REF!</v>
      </c>
      <c r="D32" s="34" t="e">
        <f>+#REF!+#REF!</f>
        <v>#REF!</v>
      </c>
      <c r="E32" s="34" t="e">
        <f>+#REF!+#REF!</f>
        <v>#REF!</v>
      </c>
      <c r="F32" s="34" t="e">
        <f>+#REF!+#REF!</f>
        <v>#REF!</v>
      </c>
      <c r="G32" s="34" t="e">
        <f>+#REF!+#REF!</f>
        <v>#REF!</v>
      </c>
      <c r="H32" s="34" t="e">
        <f>+#REF!+#REF!</f>
        <v>#REF!</v>
      </c>
      <c r="I32" s="34" t="e">
        <f>+#REF!+#REF!</f>
        <v>#REF!</v>
      </c>
      <c r="J32" s="34" t="e">
        <f>+#REF!+#REF!</f>
        <v>#REF!</v>
      </c>
      <c r="K32" s="34" t="e">
        <f>+#REF!+#REF!</f>
        <v>#REF!</v>
      </c>
      <c r="L32" s="34" t="e">
        <f>+#REF!+#REF!</f>
        <v>#REF!</v>
      </c>
      <c r="M32" s="34" t="e">
        <f>+#REF!+#REF!</f>
        <v>#REF!</v>
      </c>
      <c r="N32" s="34" t="e">
        <f>+#REF!+#REF!</f>
        <v>#REF!</v>
      </c>
      <c r="O32" s="37" t="e">
        <f t="shared" ref="O32:O48" si="6">SUM(C32:D32)</f>
        <v>#REF!</v>
      </c>
      <c r="P32" s="36" t="e">
        <f t="shared" si="1"/>
        <v>#REF!</v>
      </c>
    </row>
    <row r="33" spans="1:17" ht="15.75" customHeight="1" thickBot="1">
      <c r="A33" s="612"/>
      <c r="B33" s="31" t="s">
        <v>18</v>
      </c>
      <c r="C33" s="40" t="e">
        <f>C31-C32</f>
        <v>#REF!</v>
      </c>
      <c r="D33" s="40" t="e">
        <f t="shared" ref="D33:N33" si="7">D31-D32</f>
        <v>#REF!</v>
      </c>
      <c r="E33" s="40" t="e">
        <f t="shared" si="7"/>
        <v>#REF!</v>
      </c>
      <c r="F33" s="40" t="e">
        <f t="shared" si="7"/>
        <v>#REF!</v>
      </c>
      <c r="G33" s="40" t="e">
        <f t="shared" si="7"/>
        <v>#REF!</v>
      </c>
      <c r="H33" s="40" t="e">
        <f t="shared" si="7"/>
        <v>#REF!</v>
      </c>
      <c r="I33" s="40" t="e">
        <f t="shared" si="7"/>
        <v>#REF!</v>
      </c>
      <c r="J33" s="40" t="e">
        <f t="shared" si="7"/>
        <v>#REF!</v>
      </c>
      <c r="K33" s="40" t="e">
        <f t="shared" si="7"/>
        <v>#REF!</v>
      </c>
      <c r="L33" s="40" t="e">
        <f t="shared" si="7"/>
        <v>#REF!</v>
      </c>
      <c r="M33" s="40" t="e">
        <f t="shared" si="7"/>
        <v>#REF!</v>
      </c>
      <c r="N33" s="40" t="e">
        <f t="shared" si="7"/>
        <v>#REF!</v>
      </c>
      <c r="O33" s="38" t="e">
        <f t="shared" si="6"/>
        <v>#REF!</v>
      </c>
      <c r="P33" s="39" t="e">
        <f t="shared" si="1"/>
        <v>#REF!</v>
      </c>
    </row>
    <row r="34" spans="1:17" ht="15.75" customHeight="1">
      <c r="A34" s="79" t="s">
        <v>33</v>
      </c>
      <c r="B34" s="32" t="s">
        <v>51</v>
      </c>
      <c r="C34" s="34" t="e">
        <f>+#REF!+#REF!</f>
        <v>#REF!</v>
      </c>
      <c r="D34" s="34" t="e">
        <f>+#REF!+#REF!</f>
        <v>#REF!</v>
      </c>
      <c r="E34" s="34" t="e">
        <f>+#REF!+#REF!</f>
        <v>#REF!</v>
      </c>
      <c r="F34" s="34" t="e">
        <f>+#REF!+#REF!</f>
        <v>#REF!</v>
      </c>
      <c r="G34" s="34" t="e">
        <f>+#REF!+#REF!</f>
        <v>#REF!</v>
      </c>
      <c r="H34" s="34" t="e">
        <f>+#REF!+#REF!</f>
        <v>#REF!</v>
      </c>
      <c r="I34" s="34" t="e">
        <f>+#REF!+#REF!</f>
        <v>#REF!</v>
      </c>
      <c r="J34" s="34" t="e">
        <f>+#REF!+#REF!</f>
        <v>#REF!</v>
      </c>
      <c r="K34" s="34" t="e">
        <f>+#REF!+#REF!</f>
        <v>#REF!</v>
      </c>
      <c r="L34" s="34" t="e">
        <f>+#REF!+#REF!</f>
        <v>#REF!</v>
      </c>
      <c r="M34" s="34" t="e">
        <f>+#REF!+#REF!</f>
        <v>#REF!</v>
      </c>
      <c r="N34" s="34" t="e">
        <f>+#REF!+#REF!</f>
        <v>#REF!</v>
      </c>
      <c r="O34" s="64" t="e">
        <f t="shared" si="6"/>
        <v>#REF!</v>
      </c>
      <c r="P34" s="65" t="e">
        <f t="shared" si="1"/>
        <v>#REF!</v>
      </c>
    </row>
    <row r="35" spans="1:17" ht="15.75" customHeight="1">
      <c r="A35" s="79"/>
      <c r="B35" s="33" t="s">
        <v>52</v>
      </c>
      <c r="C35" s="34" t="e">
        <f>+#REF!+#REF!</f>
        <v>#REF!</v>
      </c>
      <c r="D35" s="34" t="e">
        <f>+#REF!+#REF!</f>
        <v>#REF!</v>
      </c>
      <c r="E35" s="34" t="e">
        <f>+#REF!+#REF!</f>
        <v>#REF!</v>
      </c>
      <c r="F35" s="34" t="e">
        <f>+#REF!+#REF!</f>
        <v>#REF!</v>
      </c>
      <c r="G35" s="34" t="e">
        <f>+#REF!+#REF!</f>
        <v>#REF!</v>
      </c>
      <c r="H35" s="34" t="e">
        <f>+#REF!+#REF!</f>
        <v>#REF!</v>
      </c>
      <c r="I35" s="34" t="e">
        <f>+#REF!+#REF!</f>
        <v>#REF!</v>
      </c>
      <c r="J35" s="34" t="e">
        <f>+#REF!+#REF!</f>
        <v>#REF!</v>
      </c>
      <c r="K35" s="34" t="e">
        <f>+#REF!+#REF!</f>
        <v>#REF!</v>
      </c>
      <c r="L35" s="34" t="e">
        <f>+#REF!+#REF!</f>
        <v>#REF!</v>
      </c>
      <c r="M35" s="34" t="e">
        <f>+#REF!+#REF!</f>
        <v>#REF!</v>
      </c>
      <c r="N35" s="34" t="e">
        <f>+#REF!+#REF!</f>
        <v>#REF!</v>
      </c>
      <c r="O35" s="37" t="e">
        <f t="shared" si="6"/>
        <v>#REF!</v>
      </c>
      <c r="P35" s="36" t="e">
        <f t="shared" si="1"/>
        <v>#REF!</v>
      </c>
    </row>
    <row r="36" spans="1:17" ht="15.75" customHeight="1">
      <c r="A36" s="79"/>
      <c r="B36" s="33" t="s">
        <v>41</v>
      </c>
      <c r="C36" s="34" t="e">
        <f>+#REF!+#REF!</f>
        <v>#REF!</v>
      </c>
      <c r="D36" s="34" t="e">
        <f>+#REF!+#REF!</f>
        <v>#REF!</v>
      </c>
      <c r="E36" s="34" t="e">
        <f>+#REF!+#REF!</f>
        <v>#REF!</v>
      </c>
      <c r="F36" s="34" t="e">
        <f>+#REF!+#REF!</f>
        <v>#REF!</v>
      </c>
      <c r="G36" s="34" t="e">
        <f>+#REF!+#REF!</f>
        <v>#REF!</v>
      </c>
      <c r="H36" s="34" t="e">
        <f>+#REF!+#REF!</f>
        <v>#REF!</v>
      </c>
      <c r="I36" s="34" t="e">
        <f>+#REF!+#REF!</f>
        <v>#REF!</v>
      </c>
      <c r="J36" s="34" t="e">
        <f>+#REF!+#REF!</f>
        <v>#REF!</v>
      </c>
      <c r="K36" s="34" t="e">
        <f>+#REF!+#REF!</f>
        <v>#REF!</v>
      </c>
      <c r="L36" s="34" t="e">
        <f>+#REF!+#REF!</f>
        <v>#REF!</v>
      </c>
      <c r="M36" s="34" t="e">
        <f>+#REF!+#REF!</f>
        <v>#REF!</v>
      </c>
      <c r="N36" s="34" t="e">
        <f>+#REF!+#REF!</f>
        <v>#REF!</v>
      </c>
      <c r="O36" s="37" t="e">
        <f t="shared" si="6"/>
        <v>#REF!</v>
      </c>
      <c r="P36" s="36" t="e">
        <f t="shared" si="1"/>
        <v>#REF!</v>
      </c>
    </row>
    <row r="37" spans="1:17" ht="15.75" customHeight="1">
      <c r="A37" s="79"/>
      <c r="B37" s="33" t="s">
        <v>44</v>
      </c>
      <c r="C37" s="34" t="e">
        <f>+#REF!+#REF!</f>
        <v>#REF!</v>
      </c>
      <c r="D37" s="34" t="e">
        <f>+#REF!+#REF!</f>
        <v>#REF!</v>
      </c>
      <c r="E37" s="34" t="e">
        <f>+#REF!+#REF!</f>
        <v>#REF!</v>
      </c>
      <c r="F37" s="34" t="e">
        <f>+#REF!+#REF!</f>
        <v>#REF!</v>
      </c>
      <c r="G37" s="34" t="e">
        <f>+#REF!+#REF!</f>
        <v>#REF!</v>
      </c>
      <c r="H37" s="34" t="e">
        <f>+#REF!+#REF!</f>
        <v>#REF!</v>
      </c>
      <c r="I37" s="34" t="e">
        <f>+#REF!+#REF!</f>
        <v>#REF!</v>
      </c>
      <c r="J37" s="34" t="e">
        <f>+#REF!+#REF!</f>
        <v>#REF!</v>
      </c>
      <c r="K37" s="34" t="e">
        <f>+#REF!+#REF!</f>
        <v>#REF!</v>
      </c>
      <c r="L37" s="34" t="e">
        <f>+#REF!+#REF!</f>
        <v>#REF!</v>
      </c>
      <c r="M37" s="34" t="e">
        <f>+#REF!+#REF!</f>
        <v>#REF!</v>
      </c>
      <c r="N37" s="34" t="e">
        <f>+#REF!+#REF!</f>
        <v>#REF!</v>
      </c>
      <c r="O37" s="37" t="e">
        <f t="shared" si="6"/>
        <v>#REF!</v>
      </c>
      <c r="P37" s="36" t="e">
        <f t="shared" si="1"/>
        <v>#REF!</v>
      </c>
    </row>
    <row r="38" spans="1:17" ht="15.75" customHeight="1">
      <c r="A38" s="79"/>
      <c r="B38" s="33" t="s">
        <v>49</v>
      </c>
      <c r="C38" s="34" t="e">
        <f>+#REF!+#REF!</f>
        <v>#REF!</v>
      </c>
      <c r="D38" s="34" t="e">
        <f>+#REF!+#REF!</f>
        <v>#REF!</v>
      </c>
      <c r="E38" s="34" t="e">
        <f>+#REF!+#REF!</f>
        <v>#REF!</v>
      </c>
      <c r="F38" s="34" t="e">
        <f>+#REF!+#REF!</f>
        <v>#REF!</v>
      </c>
      <c r="G38" s="34" t="e">
        <f>+#REF!+#REF!</f>
        <v>#REF!</v>
      </c>
      <c r="H38" s="34" t="e">
        <f>+#REF!+#REF!</f>
        <v>#REF!</v>
      </c>
      <c r="I38" s="34" t="e">
        <f>+#REF!+#REF!</f>
        <v>#REF!</v>
      </c>
      <c r="J38" s="34" t="e">
        <f>+#REF!+#REF!</f>
        <v>#REF!</v>
      </c>
      <c r="K38" s="34" t="e">
        <f>+#REF!+#REF!</f>
        <v>#REF!</v>
      </c>
      <c r="L38" s="34" t="e">
        <f>+#REF!+#REF!</f>
        <v>#REF!</v>
      </c>
      <c r="M38" s="34" t="e">
        <f>+#REF!+#REF!</f>
        <v>#REF!</v>
      </c>
      <c r="N38" s="34" t="e">
        <f>+#REF!+#REF!</f>
        <v>#REF!</v>
      </c>
      <c r="O38" s="37" t="e">
        <f t="shared" si="6"/>
        <v>#REF!</v>
      </c>
      <c r="P38" s="36" t="e">
        <f t="shared" si="1"/>
        <v>#REF!</v>
      </c>
    </row>
    <row r="39" spans="1:17" ht="15.75" customHeight="1">
      <c r="A39" s="79"/>
      <c r="B39" s="33" t="s">
        <v>65</v>
      </c>
      <c r="C39" s="34" t="e">
        <f>+#REF!+#REF!</f>
        <v>#REF!</v>
      </c>
      <c r="D39" s="34" t="e">
        <f>+#REF!+#REF!</f>
        <v>#REF!</v>
      </c>
      <c r="E39" s="34" t="e">
        <f>+#REF!+#REF!</f>
        <v>#REF!</v>
      </c>
      <c r="F39" s="34" t="e">
        <f>+#REF!+#REF!</f>
        <v>#REF!</v>
      </c>
      <c r="G39" s="34" t="e">
        <f>+#REF!+#REF!</f>
        <v>#REF!</v>
      </c>
      <c r="H39" s="34" t="e">
        <f>+#REF!+#REF!</f>
        <v>#REF!</v>
      </c>
      <c r="I39" s="34" t="e">
        <f>+#REF!+#REF!</f>
        <v>#REF!</v>
      </c>
      <c r="J39" s="34" t="e">
        <f>+#REF!+#REF!</f>
        <v>#REF!</v>
      </c>
      <c r="K39" s="34" t="e">
        <f>+#REF!+#REF!</f>
        <v>#REF!</v>
      </c>
      <c r="L39" s="34" t="e">
        <f>+#REF!+#REF!</f>
        <v>#REF!</v>
      </c>
      <c r="M39" s="34" t="e">
        <f>+#REF!+#REF!</f>
        <v>#REF!</v>
      </c>
      <c r="N39" s="34" t="e">
        <f>+#REF!+#REF!</f>
        <v>#REF!</v>
      </c>
      <c r="O39" s="37" t="e">
        <f t="shared" si="6"/>
        <v>#REF!</v>
      </c>
      <c r="P39" s="36" t="e">
        <f t="shared" si="1"/>
        <v>#REF!</v>
      </c>
    </row>
    <row r="40" spans="1:17" ht="15.75" customHeight="1">
      <c r="A40" s="82"/>
      <c r="B40" s="33" t="s">
        <v>73</v>
      </c>
      <c r="C40" s="34" t="e">
        <f>+#REF!+#REF!</f>
        <v>#REF!</v>
      </c>
      <c r="D40" s="34" t="e">
        <f>+#REF!+#REF!</f>
        <v>#REF!</v>
      </c>
      <c r="E40" s="34" t="e">
        <f>+#REF!+#REF!</f>
        <v>#REF!</v>
      </c>
      <c r="F40" s="34" t="e">
        <f>+#REF!+#REF!</f>
        <v>#REF!</v>
      </c>
      <c r="G40" s="34" t="e">
        <f>+#REF!+#REF!</f>
        <v>#REF!</v>
      </c>
      <c r="H40" s="34" t="e">
        <f>+#REF!+#REF!</f>
        <v>#REF!</v>
      </c>
      <c r="I40" s="34" t="e">
        <f>+#REF!+#REF!</f>
        <v>#REF!</v>
      </c>
      <c r="J40" s="34" t="e">
        <f>+#REF!+#REF!</f>
        <v>#REF!</v>
      </c>
      <c r="K40" s="34" t="e">
        <f>+#REF!+#REF!</f>
        <v>#REF!</v>
      </c>
      <c r="L40" s="34" t="e">
        <f>+#REF!+#REF!</f>
        <v>#REF!</v>
      </c>
      <c r="M40" s="34" t="e">
        <f>+#REF!+#REF!</f>
        <v>#REF!</v>
      </c>
      <c r="N40" s="34" t="e">
        <f>+#REF!+#REF!</f>
        <v>#REF!</v>
      </c>
      <c r="O40" s="37" t="e">
        <f t="shared" si="6"/>
        <v>#REF!</v>
      </c>
      <c r="P40" s="36" t="e">
        <f t="shared" si="1"/>
        <v>#REF!</v>
      </c>
    </row>
    <row r="41" spans="1:17" ht="15.75" customHeight="1">
      <c r="A41" s="79"/>
      <c r="B41" s="33" t="s">
        <v>71</v>
      </c>
      <c r="C41" s="34" t="e">
        <f>+#REF!+#REF!</f>
        <v>#REF!</v>
      </c>
      <c r="D41" s="34" t="e">
        <f>+#REF!+#REF!</f>
        <v>#REF!</v>
      </c>
      <c r="E41" s="34" t="e">
        <f>+#REF!+#REF!</f>
        <v>#REF!</v>
      </c>
      <c r="F41" s="34" t="e">
        <f>+#REF!+#REF!</f>
        <v>#REF!</v>
      </c>
      <c r="G41" s="34" t="e">
        <f>+#REF!+#REF!</f>
        <v>#REF!</v>
      </c>
      <c r="H41" s="34" t="e">
        <f>+#REF!+#REF!</f>
        <v>#REF!</v>
      </c>
      <c r="I41" s="34" t="e">
        <f>+#REF!+#REF!</f>
        <v>#REF!</v>
      </c>
      <c r="J41" s="34" t="e">
        <f>+#REF!+#REF!</f>
        <v>#REF!</v>
      </c>
      <c r="K41" s="34" t="e">
        <f>+#REF!+#REF!</f>
        <v>#REF!</v>
      </c>
      <c r="L41" s="34" t="e">
        <f>+#REF!+#REF!</f>
        <v>#REF!</v>
      </c>
      <c r="M41" s="34" t="e">
        <f>+#REF!+#REF!</f>
        <v>#REF!</v>
      </c>
      <c r="N41" s="34" t="e">
        <f>+#REF!+#REF!</f>
        <v>#REF!</v>
      </c>
      <c r="O41" s="37" t="e">
        <f t="shared" si="6"/>
        <v>#REF!</v>
      </c>
      <c r="P41" s="36" t="e">
        <f t="shared" si="1"/>
        <v>#REF!</v>
      </c>
    </row>
    <row r="42" spans="1:17" ht="15.75" customHeight="1" thickBot="1">
      <c r="A42" s="80"/>
      <c r="B42" s="31" t="s">
        <v>18</v>
      </c>
      <c r="C42" s="40" t="e">
        <f>C40-C41</f>
        <v>#REF!</v>
      </c>
      <c r="D42" s="40" t="e">
        <f t="shared" ref="D42:N42" si="8">D40-D41</f>
        <v>#REF!</v>
      </c>
      <c r="E42" s="40" t="e">
        <f t="shared" si="8"/>
        <v>#REF!</v>
      </c>
      <c r="F42" s="40" t="e">
        <f t="shared" si="8"/>
        <v>#REF!</v>
      </c>
      <c r="G42" s="40" t="e">
        <f t="shared" si="8"/>
        <v>#REF!</v>
      </c>
      <c r="H42" s="40" t="e">
        <f t="shared" si="8"/>
        <v>#REF!</v>
      </c>
      <c r="I42" s="40" t="e">
        <f t="shared" si="8"/>
        <v>#REF!</v>
      </c>
      <c r="J42" s="40" t="e">
        <f t="shared" si="8"/>
        <v>#REF!</v>
      </c>
      <c r="K42" s="40" t="e">
        <f t="shared" si="8"/>
        <v>#REF!</v>
      </c>
      <c r="L42" s="40" t="e">
        <f t="shared" si="8"/>
        <v>#REF!</v>
      </c>
      <c r="M42" s="40" t="e">
        <f t="shared" si="8"/>
        <v>#REF!</v>
      </c>
      <c r="N42" s="40" t="e">
        <f t="shared" si="8"/>
        <v>#REF!</v>
      </c>
      <c r="O42" s="38" t="e">
        <f t="shared" si="6"/>
        <v>#REF!</v>
      </c>
      <c r="P42" s="39" t="e">
        <f t="shared" si="1"/>
        <v>#REF!</v>
      </c>
    </row>
    <row r="43" spans="1:17" ht="15.75" customHeight="1">
      <c r="A43" s="619" t="s">
        <v>19</v>
      </c>
      <c r="B43" s="32" t="s">
        <v>51</v>
      </c>
      <c r="C43" s="34" t="e">
        <f>+#REF!+#REF!</f>
        <v>#REF!</v>
      </c>
      <c r="D43" s="34" t="e">
        <f>+#REF!+#REF!</f>
        <v>#REF!</v>
      </c>
      <c r="E43" s="34" t="e">
        <f>+#REF!+#REF!</f>
        <v>#REF!</v>
      </c>
      <c r="F43" s="34" t="e">
        <f>+#REF!+#REF!</f>
        <v>#REF!</v>
      </c>
      <c r="G43" s="34" t="e">
        <f>+#REF!+#REF!</f>
        <v>#REF!</v>
      </c>
      <c r="H43" s="34" t="e">
        <f>+#REF!+#REF!</f>
        <v>#REF!</v>
      </c>
      <c r="I43" s="34" t="e">
        <f>+#REF!+#REF!</f>
        <v>#REF!</v>
      </c>
      <c r="J43" s="34" t="e">
        <f>+#REF!+#REF!</f>
        <v>#REF!</v>
      </c>
      <c r="K43" s="34" t="e">
        <f>+#REF!+#REF!</f>
        <v>#REF!</v>
      </c>
      <c r="L43" s="34" t="e">
        <f>+#REF!+#REF!</f>
        <v>#REF!</v>
      </c>
      <c r="M43" s="34" t="e">
        <f>+#REF!+#REF!</f>
        <v>#REF!</v>
      </c>
      <c r="N43" s="34" t="e">
        <f>+#REF!+#REF!</f>
        <v>#REF!</v>
      </c>
      <c r="O43" s="37" t="e">
        <f t="shared" si="6"/>
        <v>#REF!</v>
      </c>
      <c r="P43" s="36" t="e">
        <f t="shared" si="1"/>
        <v>#REF!</v>
      </c>
    </row>
    <row r="44" spans="1:17" ht="15.75" customHeight="1">
      <c r="A44" s="611"/>
      <c r="B44" s="33" t="s">
        <v>52</v>
      </c>
      <c r="C44" s="34" t="e">
        <f>+#REF!+#REF!</f>
        <v>#REF!</v>
      </c>
      <c r="D44" s="34" t="e">
        <f>+#REF!+#REF!</f>
        <v>#REF!</v>
      </c>
      <c r="E44" s="34" t="e">
        <f>+#REF!+#REF!</f>
        <v>#REF!</v>
      </c>
      <c r="F44" s="34" t="e">
        <f>+#REF!+#REF!</f>
        <v>#REF!</v>
      </c>
      <c r="G44" s="34" t="e">
        <f>+#REF!+#REF!</f>
        <v>#REF!</v>
      </c>
      <c r="H44" s="34" t="e">
        <f>+#REF!+#REF!</f>
        <v>#REF!</v>
      </c>
      <c r="I44" s="34" t="e">
        <f>+#REF!+#REF!</f>
        <v>#REF!</v>
      </c>
      <c r="J44" s="34" t="e">
        <f>+#REF!+#REF!</f>
        <v>#REF!</v>
      </c>
      <c r="K44" s="34" t="e">
        <f>+#REF!+#REF!</f>
        <v>#REF!</v>
      </c>
      <c r="L44" s="34" t="e">
        <f>+#REF!+#REF!</f>
        <v>#REF!</v>
      </c>
      <c r="M44" s="34" t="e">
        <f>+#REF!+#REF!</f>
        <v>#REF!</v>
      </c>
      <c r="N44" s="34" t="e">
        <f>+#REF!+#REF!</f>
        <v>#REF!</v>
      </c>
      <c r="O44" s="37" t="e">
        <f t="shared" si="6"/>
        <v>#REF!</v>
      </c>
      <c r="P44" s="36" t="e">
        <f t="shared" si="1"/>
        <v>#REF!</v>
      </c>
    </row>
    <row r="45" spans="1:17" ht="15.75" customHeight="1">
      <c r="A45" s="611" t="s">
        <v>19</v>
      </c>
      <c r="B45" s="33" t="s">
        <v>41</v>
      </c>
      <c r="C45" s="34" t="e">
        <f>+#REF!+#REF!</f>
        <v>#REF!</v>
      </c>
      <c r="D45" s="34" t="e">
        <f>+#REF!+#REF!</f>
        <v>#REF!</v>
      </c>
      <c r="E45" s="34" t="e">
        <f>+#REF!+#REF!</f>
        <v>#REF!</v>
      </c>
      <c r="F45" s="34" t="e">
        <f>+#REF!+#REF!</f>
        <v>#REF!</v>
      </c>
      <c r="G45" s="34" t="e">
        <f>+#REF!+#REF!</f>
        <v>#REF!</v>
      </c>
      <c r="H45" s="34" t="e">
        <f>+#REF!+#REF!</f>
        <v>#REF!</v>
      </c>
      <c r="I45" s="34" t="e">
        <f>+#REF!+#REF!</f>
        <v>#REF!</v>
      </c>
      <c r="J45" s="34" t="e">
        <f>+#REF!+#REF!</f>
        <v>#REF!</v>
      </c>
      <c r="K45" s="34" t="e">
        <f>+#REF!+#REF!</f>
        <v>#REF!</v>
      </c>
      <c r="L45" s="34" t="e">
        <f>+#REF!+#REF!</f>
        <v>#REF!</v>
      </c>
      <c r="M45" s="34" t="e">
        <f>+#REF!+#REF!</f>
        <v>#REF!</v>
      </c>
      <c r="N45" s="34" t="e">
        <f>+#REF!+#REF!</f>
        <v>#REF!</v>
      </c>
      <c r="O45" s="37" t="e">
        <f t="shared" si="6"/>
        <v>#REF!</v>
      </c>
      <c r="P45" s="36" t="e">
        <f t="shared" si="1"/>
        <v>#REF!</v>
      </c>
    </row>
    <row r="46" spans="1:17" ht="15.75" customHeight="1">
      <c r="A46" s="611"/>
      <c r="B46" s="33" t="s">
        <v>44</v>
      </c>
      <c r="C46" s="34" t="e">
        <f>+#REF!+#REF!</f>
        <v>#REF!</v>
      </c>
      <c r="D46" s="34" t="e">
        <f>+#REF!+#REF!</f>
        <v>#REF!</v>
      </c>
      <c r="E46" s="34" t="e">
        <f>+#REF!+#REF!</f>
        <v>#REF!</v>
      </c>
      <c r="F46" s="34" t="e">
        <f>+#REF!+#REF!</f>
        <v>#REF!</v>
      </c>
      <c r="G46" s="34" t="e">
        <f>+#REF!+#REF!</f>
        <v>#REF!</v>
      </c>
      <c r="H46" s="34" t="e">
        <f>+#REF!+#REF!</f>
        <v>#REF!</v>
      </c>
      <c r="I46" s="34" t="e">
        <f>+#REF!+#REF!</f>
        <v>#REF!</v>
      </c>
      <c r="J46" s="34" t="e">
        <f>+#REF!+#REF!</f>
        <v>#REF!</v>
      </c>
      <c r="K46" s="34" t="e">
        <f>+#REF!+#REF!</f>
        <v>#REF!</v>
      </c>
      <c r="L46" s="34" t="e">
        <f>+#REF!+#REF!</f>
        <v>#REF!</v>
      </c>
      <c r="M46" s="34" t="e">
        <f>+#REF!+#REF!</f>
        <v>#REF!</v>
      </c>
      <c r="N46" s="34" t="e">
        <f>+#REF!+#REF!</f>
        <v>#REF!</v>
      </c>
      <c r="O46" s="37" t="e">
        <f t="shared" si="6"/>
        <v>#REF!</v>
      </c>
      <c r="P46" s="36" t="e">
        <f t="shared" si="1"/>
        <v>#REF!</v>
      </c>
    </row>
    <row r="47" spans="1:17" ht="15.75" customHeight="1">
      <c r="A47" s="611"/>
      <c r="B47" s="33" t="s">
        <v>49</v>
      </c>
      <c r="C47" s="34" t="e">
        <f>+#REF!+#REF!</f>
        <v>#REF!</v>
      </c>
      <c r="D47" s="34" t="e">
        <f>+#REF!+#REF!</f>
        <v>#REF!</v>
      </c>
      <c r="E47" s="34" t="e">
        <f>+#REF!+#REF!</f>
        <v>#REF!</v>
      </c>
      <c r="F47" s="34" t="e">
        <f>+#REF!+#REF!</f>
        <v>#REF!</v>
      </c>
      <c r="G47" s="34" t="e">
        <f>+#REF!+#REF!</f>
        <v>#REF!</v>
      </c>
      <c r="H47" s="34" t="e">
        <f>+#REF!+#REF!</f>
        <v>#REF!</v>
      </c>
      <c r="I47" s="34" t="e">
        <f>+#REF!+#REF!</f>
        <v>#REF!</v>
      </c>
      <c r="J47" s="34" t="e">
        <f>+#REF!+#REF!</f>
        <v>#REF!</v>
      </c>
      <c r="K47" s="34" t="e">
        <f>+#REF!+#REF!</f>
        <v>#REF!</v>
      </c>
      <c r="L47" s="34" t="e">
        <f>+#REF!+#REF!</f>
        <v>#REF!</v>
      </c>
      <c r="M47" s="34" t="e">
        <f>+#REF!+#REF!</f>
        <v>#REF!</v>
      </c>
      <c r="N47" s="34" t="e">
        <f>+#REF!+#REF!</f>
        <v>#REF!</v>
      </c>
      <c r="O47" s="37" t="e">
        <f t="shared" si="6"/>
        <v>#REF!</v>
      </c>
      <c r="P47" s="36" t="e">
        <f t="shared" si="1"/>
        <v>#REF!</v>
      </c>
      <c r="Q47" s="25"/>
    </row>
    <row r="48" spans="1:17" ht="15.75" customHeight="1">
      <c r="A48" s="76"/>
      <c r="B48" s="33" t="s">
        <v>65</v>
      </c>
      <c r="C48" s="34" t="e">
        <f>+#REF!+#REF!</f>
        <v>#REF!</v>
      </c>
      <c r="D48" s="34" t="e">
        <f>+#REF!+#REF!</f>
        <v>#REF!</v>
      </c>
      <c r="E48" s="34" t="e">
        <f>+#REF!+#REF!</f>
        <v>#REF!</v>
      </c>
      <c r="F48" s="34" t="e">
        <f>+#REF!+#REF!</f>
        <v>#REF!</v>
      </c>
      <c r="G48" s="34" t="e">
        <f>+#REF!+#REF!</f>
        <v>#REF!</v>
      </c>
      <c r="H48" s="34" t="e">
        <f>+#REF!+#REF!</f>
        <v>#REF!</v>
      </c>
      <c r="I48" s="34" t="e">
        <f>+#REF!+#REF!</f>
        <v>#REF!</v>
      </c>
      <c r="J48" s="34" t="e">
        <f>+#REF!+#REF!</f>
        <v>#REF!</v>
      </c>
      <c r="K48" s="34" t="e">
        <f>+#REF!+#REF!</f>
        <v>#REF!</v>
      </c>
      <c r="L48" s="34" t="e">
        <f>+#REF!+#REF!</f>
        <v>#REF!</v>
      </c>
      <c r="M48" s="34" t="e">
        <f>+#REF!+#REF!</f>
        <v>#REF!</v>
      </c>
      <c r="N48" s="34" t="e">
        <f>+#REF!+#REF!</f>
        <v>#REF!</v>
      </c>
      <c r="O48" s="37" t="e">
        <f t="shared" si="6"/>
        <v>#REF!</v>
      </c>
      <c r="P48" s="36" t="e">
        <f t="shared" si="1"/>
        <v>#REF!</v>
      </c>
      <c r="Q48" s="25"/>
    </row>
    <row r="49" spans="1:17" ht="15.75" customHeight="1">
      <c r="A49" s="83"/>
      <c r="B49" s="30" t="s">
        <v>73</v>
      </c>
      <c r="C49" s="34" t="e">
        <f>+#REF!+#REF!</f>
        <v>#REF!</v>
      </c>
      <c r="D49" s="34" t="e">
        <f>+#REF!+#REF!</f>
        <v>#REF!</v>
      </c>
      <c r="E49" s="34" t="e">
        <f>+#REF!+#REF!</f>
        <v>#REF!</v>
      </c>
      <c r="F49" s="34" t="e">
        <f>+#REF!+#REF!</f>
        <v>#REF!</v>
      </c>
      <c r="G49" s="34" t="e">
        <f>+#REF!+#REF!</f>
        <v>#REF!</v>
      </c>
      <c r="H49" s="34" t="e">
        <f>+#REF!+#REF!</f>
        <v>#REF!</v>
      </c>
      <c r="I49" s="34" t="e">
        <f>+#REF!+#REF!</f>
        <v>#REF!</v>
      </c>
      <c r="J49" s="34" t="e">
        <f>+#REF!+#REF!</f>
        <v>#REF!</v>
      </c>
      <c r="K49" s="34" t="e">
        <f>+#REF!+#REF!</f>
        <v>#REF!</v>
      </c>
      <c r="L49" s="34" t="e">
        <f>+#REF!+#REF!</f>
        <v>#REF!</v>
      </c>
      <c r="M49" s="34" t="e">
        <f>+#REF!+#REF!</f>
        <v>#REF!</v>
      </c>
      <c r="N49" s="34" t="e">
        <f>+#REF!+#REF!</f>
        <v>#REF!</v>
      </c>
      <c r="O49" s="37" t="e">
        <f>SUM(C49:D49)</f>
        <v>#REF!</v>
      </c>
      <c r="P49" s="36" t="e">
        <f t="shared" si="1"/>
        <v>#REF!</v>
      </c>
      <c r="Q49" s="25"/>
    </row>
    <row r="50" spans="1:17" ht="15.75" customHeight="1">
      <c r="A50" s="611"/>
      <c r="B50" s="30" t="s">
        <v>71</v>
      </c>
      <c r="C50" s="34" t="e">
        <f>+#REF!+#REF!</f>
        <v>#REF!</v>
      </c>
      <c r="D50" s="34" t="e">
        <f>+#REF!+#REF!</f>
        <v>#REF!</v>
      </c>
      <c r="E50" s="34" t="e">
        <f>+#REF!+#REF!</f>
        <v>#REF!</v>
      </c>
      <c r="F50" s="34" t="e">
        <f>+#REF!+#REF!</f>
        <v>#REF!</v>
      </c>
      <c r="G50" s="34" t="e">
        <f>+#REF!+#REF!</f>
        <v>#REF!</v>
      </c>
      <c r="H50" s="34" t="e">
        <f>+#REF!+#REF!</f>
        <v>#REF!</v>
      </c>
      <c r="I50" s="34" t="e">
        <f>+#REF!+#REF!</f>
        <v>#REF!</v>
      </c>
      <c r="J50" s="34" t="e">
        <f>+#REF!+#REF!</f>
        <v>#REF!</v>
      </c>
      <c r="K50" s="34" t="e">
        <f>+#REF!+#REF!</f>
        <v>#REF!</v>
      </c>
      <c r="L50" s="34" t="e">
        <f>+#REF!+#REF!</f>
        <v>#REF!</v>
      </c>
      <c r="M50" s="34" t="e">
        <f>+#REF!+#REF!</f>
        <v>#REF!</v>
      </c>
      <c r="N50" s="34" t="e">
        <f>+#REF!+#REF!</f>
        <v>#REF!</v>
      </c>
      <c r="O50" s="37" t="e">
        <f>SUM(C50:D50)</f>
        <v>#REF!</v>
      </c>
      <c r="P50" s="36" t="e">
        <f t="shared" si="1"/>
        <v>#REF!</v>
      </c>
      <c r="Q50" s="25"/>
    </row>
    <row r="51" spans="1:17" ht="15.75" customHeight="1" thickBot="1">
      <c r="A51" s="612"/>
      <c r="B51" s="31" t="s">
        <v>18</v>
      </c>
      <c r="C51" s="40" t="e">
        <f>C49-C50</f>
        <v>#REF!</v>
      </c>
      <c r="D51" s="40" t="e">
        <f t="shared" ref="D51:N51" si="9">D49-D50</f>
        <v>#REF!</v>
      </c>
      <c r="E51" s="40" t="e">
        <f t="shared" si="9"/>
        <v>#REF!</v>
      </c>
      <c r="F51" s="40" t="e">
        <f t="shared" si="9"/>
        <v>#REF!</v>
      </c>
      <c r="G51" s="40" t="e">
        <f t="shared" si="9"/>
        <v>#REF!</v>
      </c>
      <c r="H51" s="40" t="e">
        <f t="shared" si="9"/>
        <v>#REF!</v>
      </c>
      <c r="I51" s="40" t="e">
        <f t="shared" si="9"/>
        <v>#REF!</v>
      </c>
      <c r="J51" s="40" t="e">
        <f t="shared" si="9"/>
        <v>#REF!</v>
      </c>
      <c r="K51" s="40" t="e">
        <f t="shared" si="9"/>
        <v>#REF!</v>
      </c>
      <c r="L51" s="40" t="e">
        <f t="shared" si="9"/>
        <v>#REF!</v>
      </c>
      <c r="M51" s="40" t="e">
        <f t="shared" si="9"/>
        <v>#REF!</v>
      </c>
      <c r="N51" s="40" t="e">
        <f t="shared" si="9"/>
        <v>#REF!</v>
      </c>
      <c r="O51" s="38" t="e">
        <f>SUM(C51:D51)</f>
        <v>#REF!</v>
      </c>
      <c r="P51" s="39" t="e">
        <f t="shared" si="1"/>
        <v>#REF!</v>
      </c>
    </row>
    <row r="53" spans="1:17">
      <c r="C53" s="23"/>
      <c r="D53" s="23"/>
      <c r="E53" s="24"/>
      <c r="F53" s="23"/>
      <c r="G53" s="23"/>
      <c r="H53" s="23"/>
      <c r="I53" s="23"/>
      <c r="J53" s="23"/>
      <c r="K53" s="23"/>
      <c r="L53" s="23"/>
      <c r="M53" s="23"/>
      <c r="N53" s="23"/>
    </row>
  </sheetData>
  <mergeCells count="8">
    <mergeCell ref="A43:A47"/>
    <mergeCell ref="A50:A51"/>
    <mergeCell ref="A32:A33"/>
    <mergeCell ref="A23:A24"/>
    <mergeCell ref="A4:B4"/>
    <mergeCell ref="A6:B6"/>
    <mergeCell ref="A14:A15"/>
    <mergeCell ref="A7:A11"/>
  </mergeCells>
  <phoneticPr fontId="4" type="noConversion"/>
  <conditionalFormatting sqref="C7:P51">
    <cfRule type="cellIs" dxfId="603" priority="1" stopIfTrue="1" operator="lessThan">
      <formula>0</formula>
    </cfRule>
  </conditionalFormatting>
  <printOptions horizontalCentered="1"/>
  <pageMargins left="0" right="0" top="0.25" bottom="0.25" header="0.5" footer="0.08"/>
  <pageSetup scale="58" orientation="portrait" r:id="rId1"/>
  <headerFooter alignWithMargins="0">
    <oddFooter>&amp;L&amp;F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AU238"/>
  <sheetViews>
    <sheetView zoomScaleNormal="100" workbookViewId="0">
      <pane xSplit="3" ySplit="5" topLeftCell="D6" activePane="bottomRight" state="frozen"/>
      <selection activeCell="F75" sqref="F75"/>
      <selection pane="topRight" activeCell="F75" sqref="F75"/>
      <selection pane="bottomLeft" activeCell="F75" sqref="F75"/>
      <selection pane="bottomRight" activeCell="AF33" sqref="AF33"/>
    </sheetView>
  </sheetViews>
  <sheetFormatPr defaultRowHeight="15"/>
  <cols>
    <col min="1" max="1" width="12.28515625" customWidth="1"/>
    <col min="2" max="2" width="9.85546875" customWidth="1"/>
    <col min="3" max="3" width="12.28515625" customWidth="1"/>
    <col min="4" max="5" width="6.5703125" customWidth="1"/>
    <col min="6" max="6" width="6.5703125" style="20" customWidth="1"/>
    <col min="7" max="7" width="6.5703125" customWidth="1"/>
    <col min="8" max="8" width="7.5703125" customWidth="1"/>
    <col min="9" max="9" width="6.5703125" customWidth="1"/>
    <col min="10" max="10" width="7.5703125" customWidth="1"/>
    <col min="11" max="15" width="6.5703125" customWidth="1"/>
    <col min="16" max="16" width="8.42578125" customWidth="1"/>
    <col min="17" max="17" width="10.42578125" customWidth="1"/>
    <col min="18" max="18" width="1.7109375" customWidth="1"/>
    <col min="19" max="19" width="11.140625" customWidth="1"/>
    <col min="20" max="31" width="9.5703125" customWidth="1"/>
    <col min="32" max="32" width="12.42578125" customWidth="1"/>
    <col min="33" max="33" width="1.7109375" customWidth="1"/>
    <col min="34" max="34" width="11.140625" customWidth="1"/>
    <col min="35" max="36" width="9" customWidth="1"/>
    <col min="37" max="45" width="9.5703125" customWidth="1"/>
    <col min="46" max="46" width="11.28515625" customWidth="1"/>
    <col min="47" max="47" width="12.140625" customWidth="1"/>
  </cols>
  <sheetData>
    <row r="1" spans="1:47" s="60" customFormat="1" ht="12.75" customHeight="1">
      <c r="A1" s="636" t="s">
        <v>117</v>
      </c>
      <c r="B1" s="636"/>
      <c r="C1" s="636"/>
      <c r="D1" s="59"/>
      <c r="F1" s="61"/>
      <c r="R1"/>
      <c r="AG1"/>
    </row>
    <row r="2" spans="1:47" s="60" customFormat="1" ht="16.5">
      <c r="A2" s="636" t="s">
        <v>107</v>
      </c>
      <c r="B2" s="636"/>
      <c r="C2" s="636"/>
      <c r="D2" s="62"/>
      <c r="E2" s="62"/>
      <c r="F2" s="63"/>
      <c r="G2" s="62"/>
      <c r="H2" s="62"/>
      <c r="R2"/>
      <c r="AG2"/>
    </row>
    <row r="3" spans="1:47" s="60" customFormat="1" ht="17.25" thickBot="1">
      <c r="A3" s="636" t="s">
        <v>17</v>
      </c>
      <c r="B3" s="636"/>
      <c r="C3" s="168">
        <v>42269</v>
      </c>
      <c r="D3" s="145"/>
      <c r="E3" s="144"/>
      <c r="F3" s="22"/>
      <c r="G3" s="144"/>
      <c r="H3" s="62"/>
      <c r="R3"/>
      <c r="AG3"/>
    </row>
    <row r="4" spans="1:47" s="54" customFormat="1" ht="27" customHeight="1" thickBot="1">
      <c r="C4" s="167"/>
      <c r="D4" s="624" t="s">
        <v>98</v>
      </c>
      <c r="E4" s="625"/>
      <c r="F4" s="625"/>
      <c r="G4" s="625"/>
      <c r="H4" s="625"/>
      <c r="I4" s="625"/>
      <c r="J4" s="625"/>
      <c r="K4" s="625"/>
      <c r="L4" s="625"/>
      <c r="M4" s="625"/>
      <c r="N4" s="625"/>
      <c r="O4" s="625"/>
      <c r="P4" s="625"/>
      <c r="Q4" s="626"/>
      <c r="R4" s="160"/>
      <c r="S4" s="627" t="s">
        <v>99</v>
      </c>
      <c r="T4" s="628"/>
      <c r="U4" s="628"/>
      <c r="V4" s="628"/>
      <c r="W4" s="628"/>
      <c r="X4" s="628"/>
      <c r="Y4" s="628"/>
      <c r="Z4" s="628"/>
      <c r="AA4" s="628"/>
      <c r="AB4" s="628"/>
      <c r="AC4" s="628"/>
      <c r="AD4" s="628"/>
      <c r="AE4" s="628"/>
      <c r="AF4" s="629"/>
      <c r="AG4" s="160"/>
      <c r="AH4" s="624" t="s">
        <v>82</v>
      </c>
      <c r="AI4" s="625"/>
      <c r="AJ4" s="625"/>
      <c r="AK4" s="625"/>
      <c r="AL4" s="625"/>
      <c r="AM4" s="625"/>
      <c r="AN4" s="625"/>
      <c r="AO4" s="625"/>
      <c r="AP4" s="625"/>
      <c r="AQ4" s="625"/>
      <c r="AR4" s="625"/>
      <c r="AS4" s="625"/>
      <c r="AT4" s="625"/>
      <c r="AU4" s="626"/>
    </row>
    <row r="5" spans="1:47" s="192" customFormat="1" ht="15.75" thickBot="1">
      <c r="A5" s="190" t="s">
        <v>106</v>
      </c>
      <c r="B5" s="189" t="s">
        <v>105</v>
      </c>
      <c r="C5" s="189"/>
      <c r="D5" s="85" t="s">
        <v>1</v>
      </c>
      <c r="E5" s="85" t="s">
        <v>2</v>
      </c>
      <c r="F5" s="86" t="s">
        <v>3</v>
      </c>
      <c r="G5" s="85" t="s">
        <v>4</v>
      </c>
      <c r="H5" s="85" t="s">
        <v>5</v>
      </c>
      <c r="I5" s="85" t="s">
        <v>6</v>
      </c>
      <c r="J5" s="85" t="s">
        <v>7</v>
      </c>
      <c r="K5" s="85" t="s">
        <v>8</v>
      </c>
      <c r="L5" s="85" t="s">
        <v>9</v>
      </c>
      <c r="M5" s="85" t="s">
        <v>10</v>
      </c>
      <c r="N5" s="85" t="s">
        <v>11</v>
      </c>
      <c r="O5" s="85" t="s">
        <v>12</v>
      </c>
      <c r="P5" s="27" t="s">
        <v>68</v>
      </c>
      <c r="Q5" s="115" t="s">
        <v>13</v>
      </c>
      <c r="R5" s="191"/>
      <c r="S5" s="84" t="s">
        <v>1</v>
      </c>
      <c r="T5" s="85" t="s">
        <v>2</v>
      </c>
      <c r="U5" s="86" t="s">
        <v>3</v>
      </c>
      <c r="V5" s="85" t="s">
        <v>4</v>
      </c>
      <c r="W5" s="85" t="s">
        <v>5</v>
      </c>
      <c r="X5" s="85" t="s">
        <v>6</v>
      </c>
      <c r="Y5" s="85" t="s">
        <v>7</v>
      </c>
      <c r="Z5" s="85" t="s">
        <v>8</v>
      </c>
      <c r="AA5" s="85" t="s">
        <v>9</v>
      </c>
      <c r="AB5" s="85" t="s">
        <v>10</v>
      </c>
      <c r="AC5" s="85" t="s">
        <v>11</v>
      </c>
      <c r="AD5" s="85" t="s">
        <v>12</v>
      </c>
      <c r="AE5" s="27" t="s">
        <v>68</v>
      </c>
      <c r="AF5" s="28" t="s">
        <v>14</v>
      </c>
      <c r="AG5" s="191"/>
      <c r="AH5" s="84" t="s">
        <v>1</v>
      </c>
      <c r="AI5" s="85" t="s">
        <v>2</v>
      </c>
      <c r="AJ5" s="86" t="s">
        <v>3</v>
      </c>
      <c r="AK5" s="85" t="s">
        <v>4</v>
      </c>
      <c r="AL5" s="85" t="s">
        <v>5</v>
      </c>
      <c r="AM5" s="85" t="s">
        <v>6</v>
      </c>
      <c r="AN5" s="85" t="s">
        <v>7</v>
      </c>
      <c r="AO5" s="85" t="s">
        <v>8</v>
      </c>
      <c r="AP5" s="85" t="s">
        <v>9</v>
      </c>
      <c r="AQ5" s="85" t="s">
        <v>10</v>
      </c>
      <c r="AR5" s="85" t="s">
        <v>11</v>
      </c>
      <c r="AS5" s="85" t="s">
        <v>12</v>
      </c>
      <c r="AT5" s="27" t="s">
        <v>68</v>
      </c>
      <c r="AU5" s="115" t="s">
        <v>13</v>
      </c>
    </row>
    <row r="6" spans="1:47" s="9" customFormat="1">
      <c r="A6" s="210" t="s">
        <v>102</v>
      </c>
      <c r="B6" s="156" t="s">
        <v>74</v>
      </c>
      <c r="C6" s="33" t="s">
        <v>65</v>
      </c>
      <c r="D6" s="243">
        <v>0</v>
      </c>
      <c r="E6" s="169">
        <v>0</v>
      </c>
      <c r="F6" s="169">
        <v>0</v>
      </c>
      <c r="G6" s="169">
        <v>0</v>
      </c>
      <c r="H6" s="169">
        <v>0</v>
      </c>
      <c r="I6" s="169">
        <v>0.01</v>
      </c>
      <c r="J6" s="169">
        <v>0</v>
      </c>
      <c r="K6" s="169">
        <v>5.5114999999999999E-3</v>
      </c>
      <c r="L6" s="169">
        <v>1.1023E-2</v>
      </c>
      <c r="M6" s="169">
        <v>0.06</v>
      </c>
      <c r="N6" s="169">
        <v>0</v>
      </c>
      <c r="O6" s="169">
        <v>0</v>
      </c>
      <c r="P6" s="170">
        <f>SUM(D6)</f>
        <v>0</v>
      </c>
      <c r="Q6" s="171">
        <f t="shared" ref="Q6:Q12" si="0">SUM(D6:O6)</f>
        <v>8.65345E-2</v>
      </c>
      <c r="R6" s="161"/>
      <c r="S6" s="48"/>
      <c r="T6" s="187"/>
      <c r="U6" s="187"/>
      <c r="V6" s="187"/>
      <c r="W6" s="187"/>
      <c r="X6" s="187">
        <v>580</v>
      </c>
      <c r="Y6" s="187"/>
      <c r="Z6" s="187">
        <v>1249.67</v>
      </c>
      <c r="AA6" s="187">
        <v>2499.33</v>
      </c>
      <c r="AB6" s="187">
        <v>2160</v>
      </c>
      <c r="AC6" s="187"/>
      <c r="AD6" s="187"/>
      <c r="AE6" s="37">
        <f>SUM(S6)</f>
        <v>0</v>
      </c>
      <c r="AF6" s="36">
        <f t="shared" ref="AF6:AF12" si="1">SUM(S6:AD6)</f>
        <v>6489</v>
      </c>
      <c r="AG6" s="161"/>
      <c r="AH6" s="48">
        <v>0</v>
      </c>
      <c r="AI6" s="188">
        <v>0</v>
      </c>
      <c r="AJ6" s="188">
        <v>0</v>
      </c>
      <c r="AK6" s="188">
        <v>0</v>
      </c>
      <c r="AL6" s="188">
        <v>0</v>
      </c>
      <c r="AM6" s="188">
        <v>220</v>
      </c>
      <c r="AN6" s="188">
        <v>0</v>
      </c>
      <c r="AO6" s="188">
        <v>481.71</v>
      </c>
      <c r="AP6" s="188">
        <v>979.74</v>
      </c>
      <c r="AQ6" s="188">
        <v>0</v>
      </c>
      <c r="AR6" s="188">
        <v>0</v>
      </c>
      <c r="AS6" s="188">
        <v>0</v>
      </c>
      <c r="AT6" s="55">
        <f>SUM(AH6)</f>
        <v>0</v>
      </c>
      <c r="AU6" s="56">
        <f t="shared" ref="AU6:AU12" si="2">SUM(AH6:AS6)</f>
        <v>1681.45</v>
      </c>
    </row>
    <row r="7" spans="1:47" s="9" customFormat="1">
      <c r="A7" s="211"/>
      <c r="B7" s="157"/>
      <c r="C7" s="33" t="s">
        <v>72</v>
      </c>
      <c r="D7" s="243">
        <v>0</v>
      </c>
      <c r="E7" s="169">
        <v>0</v>
      </c>
      <c r="F7" s="169">
        <v>0</v>
      </c>
      <c r="G7" s="169">
        <v>0</v>
      </c>
      <c r="H7" s="169">
        <v>0</v>
      </c>
      <c r="I7" s="169">
        <v>0</v>
      </c>
      <c r="J7" s="169">
        <v>1.6534500000000001E-2</v>
      </c>
      <c r="K7" s="169">
        <v>0</v>
      </c>
      <c r="L7" s="169">
        <v>1.1023E-2</v>
      </c>
      <c r="M7" s="169">
        <v>0</v>
      </c>
      <c r="N7" s="169">
        <v>0</v>
      </c>
      <c r="O7" s="169">
        <v>0</v>
      </c>
      <c r="P7" s="170">
        <f t="shared" ref="P7:P33" si="3">SUM(D7)</f>
        <v>0</v>
      </c>
      <c r="Q7" s="171">
        <f t="shared" si="0"/>
        <v>2.7557499999999999E-2</v>
      </c>
      <c r="R7" s="161"/>
      <c r="S7" s="48"/>
      <c r="T7" s="187"/>
      <c r="U7" s="187"/>
      <c r="V7" s="187"/>
      <c r="W7" s="187"/>
      <c r="X7" s="187"/>
      <c r="Y7" s="187">
        <v>3749.89</v>
      </c>
      <c r="Z7" s="187"/>
      <c r="AA7" s="187">
        <v>2499.9299999999998</v>
      </c>
      <c r="AB7" s="187"/>
      <c r="AC7" s="187"/>
      <c r="AD7" s="187"/>
      <c r="AE7" s="37">
        <f t="shared" ref="AE7:AE33" si="4">SUM(S7)</f>
        <v>0</v>
      </c>
      <c r="AF7" s="36">
        <f t="shared" si="1"/>
        <v>6249.82</v>
      </c>
      <c r="AG7" s="161"/>
      <c r="AH7" s="48">
        <v>0</v>
      </c>
      <c r="AI7" s="188">
        <v>0</v>
      </c>
      <c r="AJ7" s="188">
        <v>0</v>
      </c>
      <c r="AK7" s="188">
        <v>0</v>
      </c>
      <c r="AL7" s="188">
        <v>0</v>
      </c>
      <c r="AM7" s="188">
        <v>0</v>
      </c>
      <c r="AN7" s="188">
        <v>1474.96</v>
      </c>
      <c r="AO7" s="188">
        <v>0</v>
      </c>
      <c r="AP7" s="188">
        <v>980.34</v>
      </c>
      <c r="AQ7" s="188">
        <v>0</v>
      </c>
      <c r="AR7" s="188">
        <v>0</v>
      </c>
      <c r="AS7" s="188">
        <v>0</v>
      </c>
      <c r="AT7" s="55">
        <f t="shared" ref="AT7:AT33" si="5">SUM(AH7)</f>
        <v>0</v>
      </c>
      <c r="AU7" s="56">
        <f t="shared" si="2"/>
        <v>2455.3000000000002</v>
      </c>
    </row>
    <row r="8" spans="1:47" s="9" customFormat="1">
      <c r="A8" s="211"/>
      <c r="B8" s="157"/>
      <c r="C8" s="30" t="s">
        <v>86</v>
      </c>
      <c r="D8" s="243">
        <v>0</v>
      </c>
      <c r="E8" s="169">
        <v>0</v>
      </c>
      <c r="F8" s="169">
        <v>0</v>
      </c>
      <c r="G8" s="169">
        <v>0</v>
      </c>
      <c r="H8" s="169">
        <v>1.1023E-2</v>
      </c>
      <c r="I8" s="169">
        <v>0</v>
      </c>
      <c r="J8" s="169">
        <v>1.1023E-2</v>
      </c>
      <c r="K8" s="169">
        <v>1.6534500000000001E-2</v>
      </c>
      <c r="L8" s="169">
        <v>8.2672499999999996E-2</v>
      </c>
      <c r="M8" s="169">
        <v>3.8580499999999997E-2</v>
      </c>
      <c r="N8" s="169">
        <v>6.6138000000000002E-2</v>
      </c>
      <c r="O8" s="169">
        <v>5.5114999999999997E-2</v>
      </c>
      <c r="P8" s="170">
        <f t="shared" si="3"/>
        <v>0</v>
      </c>
      <c r="Q8" s="171">
        <f t="shared" si="0"/>
        <v>0.28108650000000002</v>
      </c>
      <c r="R8" s="161"/>
      <c r="S8" s="48"/>
      <c r="T8" s="187"/>
      <c r="U8" s="187"/>
      <c r="V8" s="187"/>
      <c r="W8" s="187">
        <v>2506.1999999999998</v>
      </c>
      <c r="X8" s="187"/>
      <c r="Y8" s="187">
        <v>2499.9299999999998</v>
      </c>
      <c r="Z8" s="187">
        <v>3734.23</v>
      </c>
      <c r="AA8" s="187">
        <v>18701.91</v>
      </c>
      <c r="AB8" s="187">
        <v>8751.6</v>
      </c>
      <c r="AC8" s="187">
        <v>15002.74</v>
      </c>
      <c r="AD8" s="187">
        <v>12501.76</v>
      </c>
      <c r="AE8" s="37">
        <f t="shared" si="4"/>
        <v>0</v>
      </c>
      <c r="AF8" s="36">
        <f t="shared" si="1"/>
        <v>63698.369999999995</v>
      </c>
      <c r="AG8" s="161"/>
      <c r="AH8" s="48">
        <v>0</v>
      </c>
      <c r="AI8" s="188">
        <v>0</v>
      </c>
      <c r="AJ8" s="188">
        <v>0</v>
      </c>
      <c r="AK8" s="188">
        <v>0</v>
      </c>
      <c r="AL8" s="188">
        <v>1004.52</v>
      </c>
      <c r="AM8" s="188">
        <v>0</v>
      </c>
      <c r="AN8" s="188">
        <v>998.25</v>
      </c>
      <c r="AO8" s="188">
        <v>1481.71</v>
      </c>
      <c r="AP8" s="188">
        <v>7439.33</v>
      </c>
      <c r="AQ8" s="188">
        <v>3494.41</v>
      </c>
      <c r="AR8" s="188">
        <v>5990.47</v>
      </c>
      <c r="AS8" s="188">
        <v>4991.8999999999996</v>
      </c>
      <c r="AT8" s="55">
        <f t="shared" si="5"/>
        <v>0</v>
      </c>
      <c r="AU8" s="56">
        <f t="shared" si="2"/>
        <v>25400.589999999997</v>
      </c>
    </row>
    <row r="9" spans="1:47" s="9" customFormat="1">
      <c r="A9" s="211"/>
      <c r="B9" s="157"/>
      <c r="C9" s="30" t="s">
        <v>96</v>
      </c>
      <c r="D9" s="243">
        <v>0.176368</v>
      </c>
      <c r="E9" s="238">
        <v>8.8183999999999998E-2</v>
      </c>
      <c r="F9" s="169">
        <v>8.8183999999999998E-2</v>
      </c>
      <c r="G9" s="169">
        <v>8.8183999999999998E-2</v>
      </c>
      <c r="H9" s="169">
        <v>0</v>
      </c>
      <c r="I9" s="169">
        <v>0.19841400000000001</v>
      </c>
      <c r="J9" s="169">
        <v>9.9207000000000004E-2</v>
      </c>
      <c r="K9" s="169">
        <v>8.8183999999999998E-2</v>
      </c>
      <c r="L9" s="169">
        <v>4.4089999999999997E-2</v>
      </c>
      <c r="M9" s="169">
        <v>2.2046E-2</v>
      </c>
      <c r="N9" s="169">
        <v>0.11022999999999999</v>
      </c>
      <c r="O9" s="169">
        <v>8.8183999999999998E-2</v>
      </c>
      <c r="P9" s="170">
        <f t="shared" si="3"/>
        <v>0.176368</v>
      </c>
      <c r="Q9" s="171">
        <f t="shared" si="0"/>
        <v>1.091275</v>
      </c>
      <c r="R9" s="161"/>
      <c r="S9" s="48">
        <v>40003.79</v>
      </c>
      <c r="T9" s="239">
        <v>20003.66</v>
      </c>
      <c r="U9" s="187">
        <v>20003.66</v>
      </c>
      <c r="V9" s="187">
        <v>20003.66</v>
      </c>
      <c r="W9" s="187">
        <v>0</v>
      </c>
      <c r="X9" s="187">
        <v>45008.24</v>
      </c>
      <c r="Y9" s="187">
        <v>22503.68</v>
      </c>
      <c r="Z9" s="187">
        <v>20001.89</v>
      </c>
      <c r="AA9" s="187">
        <v>10002</v>
      </c>
      <c r="AB9" s="187">
        <v>5000.04</v>
      </c>
      <c r="AC9" s="187">
        <v>25000.17</v>
      </c>
      <c r="AD9" s="187">
        <v>20001</v>
      </c>
      <c r="AE9" s="37">
        <f t="shared" si="4"/>
        <v>40003.79</v>
      </c>
      <c r="AF9" s="36">
        <f t="shared" si="1"/>
        <v>247531.79000000004</v>
      </c>
      <c r="AG9" s="161"/>
      <c r="AH9" s="48">
        <v>15978.69</v>
      </c>
      <c r="AI9" s="239">
        <v>7991.98</v>
      </c>
      <c r="AJ9" s="188">
        <v>7992.31</v>
      </c>
      <c r="AK9" s="188">
        <v>7992.12</v>
      </c>
      <c r="AL9" s="188">
        <v>0</v>
      </c>
      <c r="AM9" s="188">
        <v>17989.650000000001</v>
      </c>
      <c r="AN9" s="188">
        <v>8996.619999999999</v>
      </c>
      <c r="AO9" s="188">
        <v>7998.1</v>
      </c>
      <c r="AP9" s="188">
        <v>4001</v>
      </c>
      <c r="AQ9" s="188">
        <v>1999.5900000000001</v>
      </c>
      <c r="AR9" s="188">
        <v>9997.89</v>
      </c>
      <c r="AS9" s="188">
        <v>7999</v>
      </c>
      <c r="AT9" s="55">
        <f t="shared" si="5"/>
        <v>15978.69</v>
      </c>
      <c r="AU9" s="56">
        <f t="shared" si="2"/>
        <v>98936.95</v>
      </c>
    </row>
    <row r="10" spans="1:47" s="9" customFormat="1">
      <c r="A10" s="211"/>
      <c r="B10" s="232"/>
      <c r="C10" s="30" t="s">
        <v>119</v>
      </c>
      <c r="D10" s="243"/>
      <c r="E10" s="238"/>
      <c r="F10" s="169"/>
      <c r="G10" s="169"/>
      <c r="H10" s="169"/>
      <c r="I10" s="169"/>
      <c r="J10" s="169"/>
      <c r="K10" s="169"/>
      <c r="L10" s="169"/>
      <c r="M10" s="169"/>
      <c r="N10" s="169"/>
      <c r="O10" s="169"/>
      <c r="P10" s="170">
        <f t="shared" si="3"/>
        <v>0</v>
      </c>
      <c r="Q10" s="171">
        <f t="shared" si="0"/>
        <v>0</v>
      </c>
      <c r="R10" s="161"/>
      <c r="S10" s="48"/>
      <c r="T10" s="239"/>
      <c r="U10" s="187"/>
      <c r="V10" s="187"/>
      <c r="W10" s="187"/>
      <c r="X10" s="187"/>
      <c r="Y10" s="187"/>
      <c r="Z10" s="187"/>
      <c r="AA10" s="187"/>
      <c r="AB10" s="187"/>
      <c r="AC10" s="187"/>
      <c r="AD10" s="187"/>
      <c r="AE10" s="37">
        <f t="shared" si="4"/>
        <v>0</v>
      </c>
      <c r="AF10" s="36">
        <f>SUM(S10:AD10)</f>
        <v>0</v>
      </c>
      <c r="AG10" s="161"/>
      <c r="AH10" s="48"/>
      <c r="AI10" s="239"/>
      <c r="AJ10" s="188"/>
      <c r="AK10" s="188"/>
      <c r="AL10" s="188"/>
      <c r="AM10" s="188"/>
      <c r="AN10" s="188"/>
      <c r="AO10" s="188"/>
      <c r="AP10" s="188"/>
      <c r="AQ10" s="188"/>
      <c r="AR10" s="188"/>
      <c r="AS10" s="188"/>
      <c r="AT10" s="55">
        <f t="shared" si="5"/>
        <v>0</v>
      </c>
      <c r="AU10" s="56">
        <f t="shared" si="2"/>
        <v>0</v>
      </c>
    </row>
    <row r="11" spans="1:47" s="9" customFormat="1">
      <c r="A11" s="211"/>
      <c r="B11" s="157"/>
      <c r="C11" s="30" t="s">
        <v>120</v>
      </c>
      <c r="D11" s="243">
        <v>9.9999999999999992E-2</v>
      </c>
      <c r="E11" s="169">
        <v>9.9999999999999992E-2</v>
      </c>
      <c r="F11" s="169">
        <v>9.9999999999999992E-2</v>
      </c>
      <c r="G11" s="169">
        <v>9.9999999999999992E-2</v>
      </c>
      <c r="H11" s="169">
        <v>9.9999999999999992E-2</v>
      </c>
      <c r="I11" s="169">
        <v>9.9999999999999992E-2</v>
      </c>
      <c r="J11" s="169">
        <v>9.9999999999999992E-2</v>
      </c>
      <c r="K11" s="169">
        <v>9.9999999999999992E-2</v>
      </c>
      <c r="L11" s="169">
        <v>9.9999999999999992E-2</v>
      </c>
      <c r="M11" s="169">
        <v>9.9999999999999992E-2</v>
      </c>
      <c r="N11" s="169">
        <v>0.12</v>
      </c>
      <c r="O11" s="169">
        <v>9.9999999999999992E-2</v>
      </c>
      <c r="P11" s="170">
        <f t="shared" si="3"/>
        <v>9.9999999999999992E-2</v>
      </c>
      <c r="Q11" s="171">
        <f t="shared" si="0"/>
        <v>1.22</v>
      </c>
      <c r="R11" s="161"/>
      <c r="S11" s="48">
        <v>22596.803</v>
      </c>
      <c r="T11" s="187">
        <v>22596.803</v>
      </c>
      <c r="U11" s="187">
        <v>22596.803</v>
      </c>
      <c r="V11" s="187">
        <v>22596.803</v>
      </c>
      <c r="W11" s="187">
        <v>22596.803</v>
      </c>
      <c r="X11" s="187">
        <v>22596.803</v>
      </c>
      <c r="Y11" s="187">
        <v>22596.803</v>
      </c>
      <c r="Z11" s="187">
        <v>22596.803</v>
      </c>
      <c r="AA11" s="187">
        <v>22596.803</v>
      </c>
      <c r="AB11" s="187">
        <v>22596.803</v>
      </c>
      <c r="AC11" s="187">
        <v>27116.1636</v>
      </c>
      <c r="AD11" s="187">
        <v>22596.803</v>
      </c>
      <c r="AE11" s="37">
        <f t="shared" si="4"/>
        <v>22596.803</v>
      </c>
      <c r="AF11" s="36">
        <f t="shared" si="1"/>
        <v>275680.99660000001</v>
      </c>
      <c r="AG11" s="161"/>
      <c r="AH11" s="48">
        <v>8996.8029999999999</v>
      </c>
      <c r="AI11" s="188">
        <v>8996.8029999999999</v>
      </c>
      <c r="AJ11" s="188">
        <v>8996.8029999999999</v>
      </c>
      <c r="AK11" s="188">
        <v>8996.8029999999999</v>
      </c>
      <c r="AL11" s="188">
        <v>8996.8029999999999</v>
      </c>
      <c r="AM11" s="188">
        <v>8996.8029999999999</v>
      </c>
      <c r="AN11" s="188">
        <v>8996.8029999999999</v>
      </c>
      <c r="AO11" s="188">
        <v>8996.8029999999999</v>
      </c>
      <c r="AP11" s="188">
        <v>8996.8029999999999</v>
      </c>
      <c r="AQ11" s="188">
        <v>8996.8029999999999</v>
      </c>
      <c r="AR11" s="188">
        <v>10796.1636</v>
      </c>
      <c r="AS11" s="188">
        <v>8996.8029999999999</v>
      </c>
      <c r="AT11" s="55">
        <f t="shared" si="5"/>
        <v>8996.8029999999999</v>
      </c>
      <c r="AU11" s="56">
        <f t="shared" si="2"/>
        <v>109760.9966</v>
      </c>
    </row>
    <row r="12" spans="1:47" s="9" customFormat="1" ht="15.75" thickBot="1">
      <c r="A12" s="211"/>
      <c r="B12" s="159"/>
      <c r="C12" s="31" t="s">
        <v>18</v>
      </c>
      <c r="D12" s="244">
        <f>D10-D11</f>
        <v>-9.9999999999999992E-2</v>
      </c>
      <c r="E12" s="173">
        <f t="shared" ref="E12:O12" si="6">E10-E11</f>
        <v>-9.9999999999999992E-2</v>
      </c>
      <c r="F12" s="173">
        <f t="shared" si="6"/>
        <v>-9.9999999999999992E-2</v>
      </c>
      <c r="G12" s="173">
        <f t="shared" si="6"/>
        <v>-9.9999999999999992E-2</v>
      </c>
      <c r="H12" s="173">
        <f t="shared" si="6"/>
        <v>-9.9999999999999992E-2</v>
      </c>
      <c r="I12" s="173">
        <f t="shared" si="6"/>
        <v>-9.9999999999999992E-2</v>
      </c>
      <c r="J12" s="173">
        <f t="shared" si="6"/>
        <v>-9.9999999999999992E-2</v>
      </c>
      <c r="K12" s="173">
        <f t="shared" si="6"/>
        <v>-9.9999999999999992E-2</v>
      </c>
      <c r="L12" s="173">
        <f t="shared" si="6"/>
        <v>-9.9999999999999992E-2</v>
      </c>
      <c r="M12" s="173">
        <f t="shared" si="6"/>
        <v>-9.9999999999999992E-2</v>
      </c>
      <c r="N12" s="173">
        <f t="shared" si="6"/>
        <v>-0.12</v>
      </c>
      <c r="O12" s="173">
        <f t="shared" si="6"/>
        <v>-9.9999999999999992E-2</v>
      </c>
      <c r="P12" s="179">
        <f t="shared" si="3"/>
        <v>-9.9999999999999992E-2</v>
      </c>
      <c r="Q12" s="180">
        <f t="shared" si="0"/>
        <v>-1.22</v>
      </c>
      <c r="R12" s="161"/>
      <c r="S12" s="94">
        <f>S10-S11</f>
        <v>-22596.803</v>
      </c>
      <c r="T12" s="229">
        <f t="shared" ref="T12:AD12" si="7">T10-T11</f>
        <v>-22596.803</v>
      </c>
      <c r="U12" s="229">
        <f t="shared" si="7"/>
        <v>-22596.803</v>
      </c>
      <c r="V12" s="229">
        <f t="shared" si="7"/>
        <v>-22596.803</v>
      </c>
      <c r="W12" s="229">
        <f t="shared" si="7"/>
        <v>-22596.803</v>
      </c>
      <c r="X12" s="229">
        <f t="shared" si="7"/>
        <v>-22596.803</v>
      </c>
      <c r="Y12" s="229">
        <f t="shared" si="7"/>
        <v>-22596.803</v>
      </c>
      <c r="Z12" s="229">
        <f t="shared" si="7"/>
        <v>-22596.803</v>
      </c>
      <c r="AA12" s="229">
        <f t="shared" si="7"/>
        <v>-22596.803</v>
      </c>
      <c r="AB12" s="229">
        <f t="shared" si="7"/>
        <v>-22596.803</v>
      </c>
      <c r="AC12" s="229">
        <f t="shared" si="7"/>
        <v>-27116.1636</v>
      </c>
      <c r="AD12" s="229">
        <f t="shared" si="7"/>
        <v>-22596.803</v>
      </c>
      <c r="AE12" s="92">
        <f t="shared" si="4"/>
        <v>-22596.803</v>
      </c>
      <c r="AF12" s="93">
        <f t="shared" si="1"/>
        <v>-275680.99660000001</v>
      </c>
      <c r="AG12" s="161"/>
      <c r="AH12" s="94">
        <f>AH10-AH11</f>
        <v>-8996.8029999999999</v>
      </c>
      <c r="AI12" s="231">
        <f t="shared" ref="AI12:AS12" si="8">AI10-AI11</f>
        <v>-8996.8029999999999</v>
      </c>
      <c r="AJ12" s="231">
        <f t="shared" si="8"/>
        <v>-8996.8029999999999</v>
      </c>
      <c r="AK12" s="231">
        <f t="shared" si="8"/>
        <v>-8996.8029999999999</v>
      </c>
      <c r="AL12" s="231">
        <f t="shared" si="8"/>
        <v>-8996.8029999999999</v>
      </c>
      <c r="AM12" s="231">
        <f t="shared" si="8"/>
        <v>-8996.8029999999999</v>
      </c>
      <c r="AN12" s="231">
        <f t="shared" si="8"/>
        <v>-8996.8029999999999</v>
      </c>
      <c r="AO12" s="231">
        <f t="shared" si="8"/>
        <v>-8996.8029999999999</v>
      </c>
      <c r="AP12" s="231">
        <f t="shared" si="8"/>
        <v>-8996.8029999999999</v>
      </c>
      <c r="AQ12" s="231">
        <f t="shared" si="8"/>
        <v>-8996.8029999999999</v>
      </c>
      <c r="AR12" s="231">
        <f t="shared" si="8"/>
        <v>-10796.1636</v>
      </c>
      <c r="AS12" s="231">
        <f t="shared" si="8"/>
        <v>-8996.8029999999999</v>
      </c>
      <c r="AT12" s="100">
        <f t="shared" si="5"/>
        <v>-8996.8029999999999</v>
      </c>
      <c r="AU12" s="114">
        <f t="shared" si="2"/>
        <v>-109760.9966</v>
      </c>
    </row>
    <row r="13" spans="1:47" s="9" customFormat="1">
      <c r="A13" s="163"/>
      <c r="B13" s="163" t="s">
        <v>75</v>
      </c>
      <c r="C13" s="33" t="s">
        <v>65</v>
      </c>
      <c r="D13" s="243">
        <v>0</v>
      </c>
      <c r="E13" s="169">
        <v>0</v>
      </c>
      <c r="F13" s="169">
        <v>0</v>
      </c>
      <c r="G13" s="169">
        <v>0</v>
      </c>
      <c r="H13" s="169">
        <v>0</v>
      </c>
      <c r="I13" s="169">
        <v>0</v>
      </c>
      <c r="J13" s="169">
        <v>2.75E-2</v>
      </c>
      <c r="K13" s="169">
        <v>0</v>
      </c>
      <c r="L13" s="169">
        <v>0</v>
      </c>
      <c r="M13" s="169">
        <v>0</v>
      </c>
      <c r="N13" s="169">
        <v>5.5114999999999999E-3</v>
      </c>
      <c r="O13" s="169">
        <v>0</v>
      </c>
      <c r="P13" s="170">
        <f t="shared" si="3"/>
        <v>0</v>
      </c>
      <c r="Q13" s="171">
        <f t="shared" ref="Q13:Q19" si="9">SUM(D13:O13)</f>
        <v>3.3011499999999999E-2</v>
      </c>
      <c r="R13" s="161"/>
      <c r="S13" s="48"/>
      <c r="T13" s="227"/>
      <c r="U13" s="227"/>
      <c r="V13" s="227"/>
      <c r="W13" s="227"/>
      <c r="X13" s="227"/>
      <c r="Y13" s="227">
        <v>1595</v>
      </c>
      <c r="Z13" s="227"/>
      <c r="AA13" s="227"/>
      <c r="AB13" s="227"/>
      <c r="AC13" s="227">
        <v>1249.67</v>
      </c>
      <c r="AD13" s="227"/>
      <c r="AE13" s="37">
        <f t="shared" si="4"/>
        <v>0</v>
      </c>
      <c r="AF13" s="36">
        <f t="shared" ref="AF13:AF19" si="10">SUM(S13:AD13)</f>
        <v>2844.67</v>
      </c>
      <c r="AG13" s="161"/>
      <c r="AH13" s="48">
        <v>0</v>
      </c>
      <c r="AI13" s="188">
        <v>0</v>
      </c>
      <c r="AJ13" s="188">
        <v>0</v>
      </c>
      <c r="AK13" s="188">
        <v>0</v>
      </c>
      <c r="AL13" s="188">
        <v>0</v>
      </c>
      <c r="AM13" s="188">
        <v>0</v>
      </c>
      <c r="AN13" s="188">
        <v>593.66</v>
      </c>
      <c r="AO13" s="188">
        <v>0</v>
      </c>
      <c r="AP13" s="188">
        <v>0</v>
      </c>
      <c r="AQ13" s="188">
        <v>0</v>
      </c>
      <c r="AR13" s="188">
        <v>491.36</v>
      </c>
      <c r="AS13" s="188">
        <v>0</v>
      </c>
      <c r="AT13" s="55">
        <f t="shared" si="5"/>
        <v>0</v>
      </c>
      <c r="AU13" s="56">
        <f t="shared" ref="AU13:AU19" si="11">SUM(AH13:AS13)</f>
        <v>1085.02</v>
      </c>
    </row>
    <row r="14" spans="1:47" s="9" customFormat="1">
      <c r="A14" s="211"/>
      <c r="B14" s="157"/>
      <c r="C14" s="33" t="s">
        <v>72</v>
      </c>
      <c r="D14" s="243">
        <v>0</v>
      </c>
      <c r="E14" s="169">
        <v>0</v>
      </c>
      <c r="F14" s="169">
        <v>0</v>
      </c>
      <c r="G14" s="169">
        <v>0</v>
      </c>
      <c r="H14" s="169">
        <v>0</v>
      </c>
      <c r="I14" s="169">
        <v>0</v>
      </c>
      <c r="J14" s="169">
        <v>0</v>
      </c>
      <c r="K14" s="169">
        <v>0</v>
      </c>
      <c r="L14" s="169">
        <v>2.5000000000000001E-2</v>
      </c>
      <c r="M14" s="169">
        <v>0</v>
      </c>
      <c r="N14" s="169">
        <v>0</v>
      </c>
      <c r="O14" s="169">
        <v>0</v>
      </c>
      <c r="P14" s="170">
        <f t="shared" si="3"/>
        <v>0</v>
      </c>
      <c r="Q14" s="171">
        <f t="shared" si="9"/>
        <v>2.5000000000000001E-2</v>
      </c>
      <c r="R14" s="161"/>
      <c r="S14" s="48"/>
      <c r="T14" s="181"/>
      <c r="U14" s="181"/>
      <c r="V14" s="181"/>
      <c r="W14" s="181"/>
      <c r="X14" s="181"/>
      <c r="Y14" s="181"/>
      <c r="Z14" s="181"/>
      <c r="AA14" s="181">
        <v>1450</v>
      </c>
      <c r="AB14" s="181"/>
      <c r="AC14" s="181"/>
      <c r="AD14" s="181"/>
      <c r="AE14" s="37">
        <f t="shared" si="4"/>
        <v>0</v>
      </c>
      <c r="AF14" s="36">
        <f t="shared" si="10"/>
        <v>1450</v>
      </c>
      <c r="AG14" s="161"/>
      <c r="AH14" s="48">
        <v>0</v>
      </c>
      <c r="AI14" s="188">
        <v>0</v>
      </c>
      <c r="AJ14" s="188">
        <v>0</v>
      </c>
      <c r="AK14" s="188">
        <v>0</v>
      </c>
      <c r="AL14" s="188">
        <v>0</v>
      </c>
      <c r="AM14" s="188">
        <v>0</v>
      </c>
      <c r="AN14" s="188">
        <v>0</v>
      </c>
      <c r="AO14" s="188">
        <v>0</v>
      </c>
      <c r="AP14" s="188">
        <v>550</v>
      </c>
      <c r="AQ14" s="188">
        <v>0</v>
      </c>
      <c r="AR14" s="188">
        <v>0</v>
      </c>
      <c r="AS14" s="188">
        <v>0</v>
      </c>
      <c r="AT14" s="55">
        <f t="shared" si="5"/>
        <v>0</v>
      </c>
      <c r="AU14" s="56">
        <f t="shared" si="11"/>
        <v>550</v>
      </c>
    </row>
    <row r="15" spans="1:47" s="9" customFormat="1">
      <c r="A15" s="211"/>
      <c r="B15" s="157"/>
      <c r="C15" s="30" t="s">
        <v>86</v>
      </c>
      <c r="D15" s="243">
        <v>0</v>
      </c>
      <c r="E15" s="169">
        <v>0</v>
      </c>
      <c r="F15" s="169">
        <v>0</v>
      </c>
      <c r="G15" s="169">
        <v>0</v>
      </c>
      <c r="H15" s="169">
        <v>3.3069000000000001E-2</v>
      </c>
      <c r="I15" s="169">
        <v>0</v>
      </c>
      <c r="J15" s="169">
        <v>0</v>
      </c>
      <c r="K15" s="169">
        <v>0</v>
      </c>
      <c r="L15" s="169">
        <v>1.6534500000000001E-2</v>
      </c>
      <c r="M15" s="169">
        <v>1.1023E-2</v>
      </c>
      <c r="N15" s="169">
        <v>5.5114999999999999E-3</v>
      </c>
      <c r="O15" s="169">
        <v>0</v>
      </c>
      <c r="P15" s="170">
        <f t="shared" si="3"/>
        <v>0</v>
      </c>
      <c r="Q15" s="171">
        <f t="shared" si="9"/>
        <v>6.6138000000000002E-2</v>
      </c>
      <c r="R15" s="161"/>
      <c r="S15" s="48"/>
      <c r="T15" s="181"/>
      <c r="U15" s="181"/>
      <c r="V15" s="181"/>
      <c r="W15" s="181">
        <v>7537.42</v>
      </c>
      <c r="X15" s="181"/>
      <c r="Y15" s="181"/>
      <c r="Z15" s="181"/>
      <c r="AA15" s="181">
        <v>3735.71</v>
      </c>
      <c r="AB15" s="181">
        <v>2512.4699999999998</v>
      </c>
      <c r="AC15" s="181">
        <v>1250.01</v>
      </c>
      <c r="AD15" s="181"/>
      <c r="AE15" s="37">
        <f t="shared" si="4"/>
        <v>0</v>
      </c>
      <c r="AF15" s="36">
        <f t="shared" si="10"/>
        <v>15035.61</v>
      </c>
      <c r="AG15" s="161"/>
      <c r="AH15" s="48">
        <v>0</v>
      </c>
      <c r="AI15" s="188">
        <v>0</v>
      </c>
      <c r="AJ15" s="188">
        <v>0</v>
      </c>
      <c r="AK15" s="188">
        <v>0</v>
      </c>
      <c r="AL15" s="188">
        <v>3032.39</v>
      </c>
      <c r="AM15" s="188">
        <v>0</v>
      </c>
      <c r="AN15" s="188">
        <v>0</v>
      </c>
      <c r="AO15" s="188">
        <v>0</v>
      </c>
      <c r="AP15" s="188">
        <v>1483.2</v>
      </c>
      <c r="AQ15" s="188">
        <v>1010.79</v>
      </c>
      <c r="AR15" s="188">
        <v>499.17</v>
      </c>
      <c r="AS15" s="188">
        <v>0</v>
      </c>
      <c r="AT15" s="55">
        <f t="shared" si="5"/>
        <v>0</v>
      </c>
      <c r="AU15" s="56">
        <f t="shared" si="11"/>
        <v>6025.55</v>
      </c>
    </row>
    <row r="16" spans="1:47" s="9" customFormat="1">
      <c r="A16" s="211"/>
      <c r="B16" s="157"/>
      <c r="C16" s="30" t="s">
        <v>96</v>
      </c>
      <c r="D16" s="243">
        <v>0</v>
      </c>
      <c r="E16" s="238">
        <v>0</v>
      </c>
      <c r="F16" s="169">
        <v>0</v>
      </c>
      <c r="G16" s="169">
        <v>2.2046E-2</v>
      </c>
      <c r="H16" s="169">
        <v>1.6534500000000001E-2</v>
      </c>
      <c r="I16" s="169">
        <v>6.06265E-2</v>
      </c>
      <c r="J16" s="169">
        <v>2.205E-2</v>
      </c>
      <c r="K16" s="169">
        <v>3.8580499999999997E-2</v>
      </c>
      <c r="L16" s="169">
        <v>0</v>
      </c>
      <c r="M16" s="169">
        <v>2.2046E-2</v>
      </c>
      <c r="N16" s="169">
        <v>2.2046E-2</v>
      </c>
      <c r="O16" s="169">
        <v>2.2046E-2</v>
      </c>
      <c r="P16" s="170">
        <f t="shared" si="3"/>
        <v>0</v>
      </c>
      <c r="Q16" s="171">
        <f t="shared" si="9"/>
        <v>0.22597550000000002</v>
      </c>
      <c r="R16" s="161"/>
      <c r="S16" s="48">
        <v>0</v>
      </c>
      <c r="T16" s="239">
        <v>0</v>
      </c>
      <c r="U16" s="181">
        <v>0</v>
      </c>
      <c r="V16" s="181">
        <v>5003.8599999999997</v>
      </c>
      <c r="W16" s="181">
        <v>3753.63</v>
      </c>
      <c r="X16" s="181">
        <v>13763.32</v>
      </c>
      <c r="Y16" s="181">
        <v>5004.84</v>
      </c>
      <c r="Z16" s="181">
        <v>8758.48</v>
      </c>
      <c r="AA16" s="181">
        <v>0</v>
      </c>
      <c r="AB16" s="181">
        <v>5004.8384999999998</v>
      </c>
      <c r="AC16" s="181">
        <v>5004.8384999999998</v>
      </c>
      <c r="AD16" s="181">
        <v>5004</v>
      </c>
      <c r="AE16" s="37">
        <f t="shared" si="4"/>
        <v>0</v>
      </c>
      <c r="AF16" s="36">
        <f t="shared" si="10"/>
        <v>51297.806999999993</v>
      </c>
      <c r="AG16" s="161"/>
      <c r="AH16" s="48">
        <v>0</v>
      </c>
      <c r="AI16" s="239">
        <v>0</v>
      </c>
      <c r="AJ16" s="188">
        <v>0</v>
      </c>
      <c r="AK16" s="188">
        <v>2002.35</v>
      </c>
      <c r="AL16" s="188">
        <v>1502.5</v>
      </c>
      <c r="AM16" s="188">
        <v>5511.74</v>
      </c>
      <c r="AN16" s="188">
        <v>2004.38</v>
      </c>
      <c r="AO16" s="188">
        <v>3507.69</v>
      </c>
      <c r="AP16" s="188">
        <v>0</v>
      </c>
      <c r="AQ16" s="188">
        <v>2004.3785</v>
      </c>
      <c r="AR16" s="188">
        <v>2004.3785</v>
      </c>
      <c r="AS16" s="188">
        <v>2003</v>
      </c>
      <c r="AT16" s="55">
        <f t="shared" si="5"/>
        <v>0</v>
      </c>
      <c r="AU16" s="56">
        <f t="shared" si="11"/>
        <v>20540.417000000001</v>
      </c>
    </row>
    <row r="17" spans="1:47" s="9" customFormat="1">
      <c r="A17" s="211"/>
      <c r="B17" s="232"/>
      <c r="C17" s="30" t="s">
        <v>119</v>
      </c>
      <c r="D17" s="243">
        <v>4.4091999999999999E-2</v>
      </c>
      <c r="E17" s="238"/>
      <c r="F17" s="169"/>
      <c r="G17" s="169"/>
      <c r="H17" s="169"/>
      <c r="I17" s="169"/>
      <c r="J17" s="169"/>
      <c r="K17" s="169"/>
      <c r="L17" s="169"/>
      <c r="M17" s="169"/>
      <c r="N17" s="169"/>
      <c r="O17" s="169"/>
      <c r="P17" s="170">
        <f>SUM(D17)</f>
        <v>4.4091999999999999E-2</v>
      </c>
      <c r="Q17" s="171">
        <f>SUM(D17:O17)</f>
        <v>4.4091999999999999E-2</v>
      </c>
      <c r="R17" s="161"/>
      <c r="S17" s="48">
        <v>10050</v>
      </c>
      <c r="T17" s="239"/>
      <c r="U17" s="181"/>
      <c r="V17" s="181"/>
      <c r="W17" s="181"/>
      <c r="X17" s="181"/>
      <c r="Y17" s="181"/>
      <c r="Z17" s="181"/>
      <c r="AA17" s="181"/>
      <c r="AB17" s="181"/>
      <c r="AC17" s="181"/>
      <c r="AD17" s="181"/>
      <c r="AE17" s="37">
        <f t="shared" si="4"/>
        <v>10050</v>
      </c>
      <c r="AF17" s="36">
        <f>SUM(S17:AD17)</f>
        <v>10050</v>
      </c>
      <c r="AG17" s="161"/>
      <c r="AH17" s="48">
        <v>4049</v>
      </c>
      <c r="AI17" s="239"/>
      <c r="AJ17" s="188"/>
      <c r="AK17" s="188"/>
      <c r="AL17" s="188"/>
      <c r="AM17" s="188"/>
      <c r="AN17" s="188"/>
      <c r="AO17" s="188"/>
      <c r="AP17" s="188"/>
      <c r="AQ17" s="188"/>
      <c r="AR17" s="188"/>
      <c r="AS17" s="188"/>
      <c r="AT17" s="55">
        <f t="shared" si="5"/>
        <v>4049</v>
      </c>
      <c r="AU17" s="56">
        <f t="shared" si="11"/>
        <v>4049</v>
      </c>
    </row>
    <row r="18" spans="1:47" s="9" customFormat="1">
      <c r="A18" s="211"/>
      <c r="B18" s="157"/>
      <c r="C18" s="30" t="s">
        <v>120</v>
      </c>
      <c r="D18" s="243">
        <v>0</v>
      </c>
      <c r="E18" s="169">
        <v>0</v>
      </c>
      <c r="F18" s="169">
        <v>0</v>
      </c>
      <c r="G18" s="169">
        <v>0</v>
      </c>
      <c r="H18" s="169">
        <v>0</v>
      </c>
      <c r="I18" s="169">
        <v>0.04</v>
      </c>
      <c r="J18" s="169">
        <v>0.04</v>
      </c>
      <c r="K18" s="169">
        <v>0</v>
      </c>
      <c r="L18" s="169">
        <v>0.04</v>
      </c>
      <c r="M18" s="169">
        <v>0.04</v>
      </c>
      <c r="N18" s="169">
        <v>0.02</v>
      </c>
      <c r="O18" s="169">
        <v>0.04</v>
      </c>
      <c r="P18" s="170">
        <f t="shared" si="3"/>
        <v>0</v>
      </c>
      <c r="Q18" s="171">
        <f t="shared" si="9"/>
        <v>0.22</v>
      </c>
      <c r="R18" s="161"/>
      <c r="S18" s="48">
        <v>0</v>
      </c>
      <c r="T18" s="181">
        <v>0</v>
      </c>
      <c r="U18" s="181">
        <v>0</v>
      </c>
      <c r="V18" s="181">
        <v>0</v>
      </c>
      <c r="W18" s="181">
        <v>0</v>
      </c>
      <c r="X18" s="181">
        <v>9047.4411999999993</v>
      </c>
      <c r="Y18" s="181">
        <v>9047.4411999999993</v>
      </c>
      <c r="Z18" s="181">
        <v>0</v>
      </c>
      <c r="AA18" s="181">
        <v>9047.4411999999993</v>
      </c>
      <c r="AB18" s="181">
        <v>9047.4411999999993</v>
      </c>
      <c r="AC18" s="181">
        <v>4523.7205999999996</v>
      </c>
      <c r="AD18" s="181">
        <v>9047.4411999999993</v>
      </c>
      <c r="AE18" s="37">
        <f t="shared" si="4"/>
        <v>0</v>
      </c>
      <c r="AF18" s="36">
        <f t="shared" si="10"/>
        <v>49760.926599999999</v>
      </c>
      <c r="AG18" s="161"/>
      <c r="AH18" s="48">
        <v>0</v>
      </c>
      <c r="AI18" s="188">
        <v>0</v>
      </c>
      <c r="AJ18" s="188">
        <v>0</v>
      </c>
      <c r="AK18" s="188">
        <v>0</v>
      </c>
      <c r="AL18" s="188">
        <v>0</v>
      </c>
      <c r="AM18" s="188">
        <v>3607.4411999999993</v>
      </c>
      <c r="AN18" s="188">
        <v>3607.4411999999993</v>
      </c>
      <c r="AO18" s="188">
        <v>0</v>
      </c>
      <c r="AP18" s="188">
        <v>3607.4411999999993</v>
      </c>
      <c r="AQ18" s="188">
        <v>3607.4411999999993</v>
      </c>
      <c r="AR18" s="188">
        <v>1803.7205999999996</v>
      </c>
      <c r="AS18" s="188">
        <v>3607.4411999999993</v>
      </c>
      <c r="AT18" s="55">
        <f t="shared" si="5"/>
        <v>0</v>
      </c>
      <c r="AU18" s="56">
        <f t="shared" si="11"/>
        <v>19840.926599999999</v>
      </c>
    </row>
    <row r="19" spans="1:47" s="9" customFormat="1" ht="15.75" thickBot="1">
      <c r="A19" s="211"/>
      <c r="B19" s="158"/>
      <c r="C19" s="31" t="s">
        <v>18</v>
      </c>
      <c r="D19" s="244">
        <f t="shared" ref="D19:O19" si="12">D17-D18</f>
        <v>4.4091999999999999E-2</v>
      </c>
      <c r="E19" s="173">
        <f t="shared" si="12"/>
        <v>0</v>
      </c>
      <c r="F19" s="173">
        <f t="shared" si="12"/>
        <v>0</v>
      </c>
      <c r="G19" s="173">
        <f t="shared" si="12"/>
        <v>0</v>
      </c>
      <c r="H19" s="173">
        <f t="shared" si="12"/>
        <v>0</v>
      </c>
      <c r="I19" s="173">
        <f t="shared" si="12"/>
        <v>-0.04</v>
      </c>
      <c r="J19" s="173">
        <f t="shared" si="12"/>
        <v>-0.04</v>
      </c>
      <c r="K19" s="173">
        <f t="shared" si="12"/>
        <v>0</v>
      </c>
      <c r="L19" s="173">
        <f t="shared" si="12"/>
        <v>-0.04</v>
      </c>
      <c r="M19" s="173">
        <f t="shared" si="12"/>
        <v>-0.04</v>
      </c>
      <c r="N19" s="173">
        <f t="shared" si="12"/>
        <v>-0.02</v>
      </c>
      <c r="O19" s="173">
        <f t="shared" si="12"/>
        <v>-0.04</v>
      </c>
      <c r="P19" s="179">
        <f t="shared" si="3"/>
        <v>4.4091999999999999E-2</v>
      </c>
      <c r="Q19" s="180">
        <f t="shared" si="9"/>
        <v>-0.17590800000000001</v>
      </c>
      <c r="R19" s="161"/>
      <c r="S19" s="94">
        <f t="shared" ref="S19:AD19" si="13">S17-S18</f>
        <v>10050</v>
      </c>
      <c r="T19" s="229">
        <f t="shared" si="13"/>
        <v>0</v>
      </c>
      <c r="U19" s="229">
        <f t="shared" si="13"/>
        <v>0</v>
      </c>
      <c r="V19" s="229">
        <f t="shared" si="13"/>
        <v>0</v>
      </c>
      <c r="W19" s="229">
        <f t="shared" si="13"/>
        <v>0</v>
      </c>
      <c r="X19" s="229">
        <f t="shared" si="13"/>
        <v>-9047.4411999999993</v>
      </c>
      <c r="Y19" s="229">
        <f t="shared" si="13"/>
        <v>-9047.4411999999993</v>
      </c>
      <c r="Z19" s="229">
        <f t="shared" si="13"/>
        <v>0</v>
      </c>
      <c r="AA19" s="229">
        <f t="shared" si="13"/>
        <v>-9047.4411999999993</v>
      </c>
      <c r="AB19" s="229">
        <f t="shared" si="13"/>
        <v>-9047.4411999999993</v>
      </c>
      <c r="AC19" s="229">
        <f t="shared" si="13"/>
        <v>-4523.7205999999996</v>
      </c>
      <c r="AD19" s="229">
        <f t="shared" si="13"/>
        <v>-9047.4411999999993</v>
      </c>
      <c r="AE19" s="92">
        <f t="shared" si="4"/>
        <v>10050</v>
      </c>
      <c r="AF19" s="93">
        <f t="shared" si="10"/>
        <v>-39710.926599999999</v>
      </c>
      <c r="AG19" s="161"/>
      <c r="AH19" s="94">
        <f t="shared" ref="AH19:AS19" si="14">AH17-AH18</f>
        <v>4049</v>
      </c>
      <c r="AI19" s="231">
        <f t="shared" si="14"/>
        <v>0</v>
      </c>
      <c r="AJ19" s="231">
        <f t="shared" si="14"/>
        <v>0</v>
      </c>
      <c r="AK19" s="231">
        <f t="shared" si="14"/>
        <v>0</v>
      </c>
      <c r="AL19" s="231">
        <f t="shared" si="14"/>
        <v>0</v>
      </c>
      <c r="AM19" s="231">
        <f t="shared" si="14"/>
        <v>-3607.4411999999993</v>
      </c>
      <c r="AN19" s="231">
        <f t="shared" si="14"/>
        <v>-3607.4411999999993</v>
      </c>
      <c r="AO19" s="231">
        <f t="shared" si="14"/>
        <v>0</v>
      </c>
      <c r="AP19" s="231">
        <f t="shared" si="14"/>
        <v>-3607.4411999999993</v>
      </c>
      <c r="AQ19" s="231">
        <f t="shared" si="14"/>
        <v>-3607.4411999999993</v>
      </c>
      <c r="AR19" s="231">
        <f t="shared" si="14"/>
        <v>-1803.7205999999996</v>
      </c>
      <c r="AS19" s="231">
        <f t="shared" si="14"/>
        <v>-3607.4411999999993</v>
      </c>
      <c r="AT19" s="100">
        <f t="shared" si="5"/>
        <v>4049</v>
      </c>
      <c r="AU19" s="114">
        <f t="shared" si="11"/>
        <v>-15791.926599999997</v>
      </c>
    </row>
    <row r="20" spans="1:47" s="9" customFormat="1">
      <c r="A20" s="211"/>
      <c r="B20" s="163" t="s">
        <v>76</v>
      </c>
      <c r="C20" s="33" t="s">
        <v>65</v>
      </c>
      <c r="D20" s="48">
        <v>0</v>
      </c>
      <c r="E20" s="149">
        <v>0</v>
      </c>
      <c r="F20" s="149">
        <v>0</v>
      </c>
      <c r="G20" s="149">
        <v>0</v>
      </c>
      <c r="H20" s="149">
        <v>0</v>
      </c>
      <c r="I20" s="149">
        <v>0</v>
      </c>
      <c r="J20" s="149">
        <v>0</v>
      </c>
      <c r="K20" s="149">
        <v>0</v>
      </c>
      <c r="L20" s="169">
        <v>5.5114999999999999E-3</v>
      </c>
      <c r="M20" s="169">
        <v>0</v>
      </c>
      <c r="N20" s="169">
        <v>0</v>
      </c>
      <c r="O20" s="169">
        <v>0</v>
      </c>
      <c r="P20" s="99">
        <f t="shared" si="3"/>
        <v>0</v>
      </c>
      <c r="Q20" s="171">
        <f t="shared" ref="Q20:Q26" si="15">SUM(D20:O20)</f>
        <v>5.5114999999999999E-3</v>
      </c>
      <c r="R20" s="161"/>
      <c r="S20" s="48">
        <v>0</v>
      </c>
      <c r="T20" s="187">
        <v>0</v>
      </c>
      <c r="U20" s="187">
        <v>0</v>
      </c>
      <c r="V20" s="187">
        <v>0</v>
      </c>
      <c r="W20" s="187">
        <v>0</v>
      </c>
      <c r="X20" s="187">
        <v>0</v>
      </c>
      <c r="Y20" s="187">
        <v>0</v>
      </c>
      <c r="Z20" s="187">
        <v>0</v>
      </c>
      <c r="AA20" s="187">
        <v>1250</v>
      </c>
      <c r="AB20" s="187">
        <v>0</v>
      </c>
      <c r="AC20" s="187">
        <v>0</v>
      </c>
      <c r="AD20" s="187">
        <v>0</v>
      </c>
      <c r="AE20" s="37">
        <f t="shared" si="4"/>
        <v>0</v>
      </c>
      <c r="AF20" s="36">
        <f t="shared" ref="AF20:AF26" si="16">SUM(S20:AD20)</f>
        <v>1250</v>
      </c>
      <c r="AG20" s="161"/>
      <c r="AH20" s="48">
        <v>0</v>
      </c>
      <c r="AI20" s="188">
        <v>0</v>
      </c>
      <c r="AJ20" s="188">
        <v>0</v>
      </c>
      <c r="AK20" s="188">
        <v>0</v>
      </c>
      <c r="AL20" s="188">
        <v>0</v>
      </c>
      <c r="AM20" s="188">
        <v>0</v>
      </c>
      <c r="AN20" s="188">
        <v>0</v>
      </c>
      <c r="AO20" s="188">
        <v>0</v>
      </c>
      <c r="AP20" s="188">
        <v>420.88</v>
      </c>
      <c r="AQ20" s="188">
        <v>0</v>
      </c>
      <c r="AR20" s="188">
        <v>0</v>
      </c>
      <c r="AS20" s="188">
        <v>0</v>
      </c>
      <c r="AT20" s="55">
        <f t="shared" si="5"/>
        <v>0</v>
      </c>
      <c r="AU20" s="56">
        <f t="shared" ref="AU20:AU26" si="17">SUM(AH20:AS20)</f>
        <v>420.88</v>
      </c>
    </row>
    <row r="21" spans="1:47" s="9" customFormat="1">
      <c r="A21" s="211"/>
      <c r="B21" s="157"/>
      <c r="C21" s="33" t="s">
        <v>72</v>
      </c>
      <c r="D21" s="48">
        <v>0</v>
      </c>
      <c r="E21" s="149">
        <v>0</v>
      </c>
      <c r="F21" s="149">
        <v>0</v>
      </c>
      <c r="G21" s="149">
        <v>0</v>
      </c>
      <c r="H21" s="149">
        <v>0</v>
      </c>
      <c r="I21" s="149">
        <v>0</v>
      </c>
      <c r="J21" s="149">
        <v>0</v>
      </c>
      <c r="K21" s="149">
        <v>0</v>
      </c>
      <c r="L21" s="149">
        <v>0</v>
      </c>
      <c r="M21" s="149">
        <v>0</v>
      </c>
      <c r="N21" s="149">
        <v>0</v>
      </c>
      <c r="O21" s="149">
        <v>0</v>
      </c>
      <c r="P21" s="99">
        <f t="shared" si="3"/>
        <v>0</v>
      </c>
      <c r="Q21" s="50">
        <f t="shared" si="15"/>
        <v>0</v>
      </c>
      <c r="R21" s="161"/>
      <c r="S21" s="48">
        <v>0</v>
      </c>
      <c r="T21" s="187">
        <v>0</v>
      </c>
      <c r="U21" s="187">
        <v>0</v>
      </c>
      <c r="V21" s="187">
        <v>0</v>
      </c>
      <c r="W21" s="187">
        <v>0</v>
      </c>
      <c r="X21" s="187">
        <v>0</v>
      </c>
      <c r="Y21" s="187">
        <v>0</v>
      </c>
      <c r="Z21" s="187">
        <v>0</v>
      </c>
      <c r="AA21" s="187">
        <v>0</v>
      </c>
      <c r="AB21" s="187">
        <v>0</v>
      </c>
      <c r="AC21" s="187">
        <v>0</v>
      </c>
      <c r="AD21" s="187">
        <v>0</v>
      </c>
      <c r="AE21" s="37">
        <f t="shared" si="4"/>
        <v>0</v>
      </c>
      <c r="AF21" s="36">
        <f t="shared" si="16"/>
        <v>0</v>
      </c>
      <c r="AG21" s="161"/>
      <c r="AH21" s="48">
        <v>0</v>
      </c>
      <c r="AI21" s="188">
        <v>0</v>
      </c>
      <c r="AJ21" s="188">
        <v>0</v>
      </c>
      <c r="AK21" s="188">
        <v>0</v>
      </c>
      <c r="AL21" s="188">
        <v>0</v>
      </c>
      <c r="AM21" s="188">
        <v>0</v>
      </c>
      <c r="AN21" s="188">
        <v>0</v>
      </c>
      <c r="AO21" s="188">
        <v>0</v>
      </c>
      <c r="AP21" s="188">
        <v>0</v>
      </c>
      <c r="AQ21" s="188">
        <v>0</v>
      </c>
      <c r="AR21" s="188">
        <v>0</v>
      </c>
      <c r="AS21" s="188">
        <v>0</v>
      </c>
      <c r="AT21" s="55">
        <f t="shared" si="5"/>
        <v>0</v>
      </c>
      <c r="AU21" s="56">
        <f t="shared" si="17"/>
        <v>0</v>
      </c>
    </row>
    <row r="22" spans="1:47" s="9" customFormat="1">
      <c r="A22" s="211"/>
      <c r="B22" s="157"/>
      <c r="C22" s="30" t="s">
        <v>86</v>
      </c>
      <c r="D22" s="48">
        <v>0</v>
      </c>
      <c r="E22" s="149">
        <v>0</v>
      </c>
      <c r="F22" s="149">
        <v>0</v>
      </c>
      <c r="G22" s="149">
        <v>0</v>
      </c>
      <c r="H22" s="149">
        <v>0</v>
      </c>
      <c r="I22" s="149">
        <v>0</v>
      </c>
      <c r="J22" s="149">
        <v>0</v>
      </c>
      <c r="K22" s="149">
        <v>0</v>
      </c>
      <c r="L22" s="149">
        <v>0</v>
      </c>
      <c r="M22" s="149">
        <v>0</v>
      </c>
      <c r="N22" s="149">
        <v>0</v>
      </c>
      <c r="O22" s="149">
        <v>0</v>
      </c>
      <c r="P22" s="99">
        <f t="shared" si="3"/>
        <v>0</v>
      </c>
      <c r="Q22" s="50">
        <f t="shared" si="15"/>
        <v>0</v>
      </c>
      <c r="R22" s="161"/>
      <c r="S22" s="48">
        <v>0</v>
      </c>
      <c r="T22" s="187">
        <v>0</v>
      </c>
      <c r="U22" s="187">
        <v>0</v>
      </c>
      <c r="V22" s="187">
        <v>0</v>
      </c>
      <c r="W22" s="187">
        <v>0</v>
      </c>
      <c r="X22" s="187">
        <v>0</v>
      </c>
      <c r="Y22" s="187">
        <v>0</v>
      </c>
      <c r="Z22" s="187">
        <v>0</v>
      </c>
      <c r="AA22" s="187">
        <v>0</v>
      </c>
      <c r="AB22" s="187">
        <v>0</v>
      </c>
      <c r="AC22" s="187">
        <v>0</v>
      </c>
      <c r="AD22" s="187">
        <v>0</v>
      </c>
      <c r="AE22" s="37">
        <f t="shared" si="4"/>
        <v>0</v>
      </c>
      <c r="AF22" s="36">
        <f t="shared" si="16"/>
        <v>0</v>
      </c>
      <c r="AG22" s="161"/>
      <c r="AH22" s="48">
        <v>0</v>
      </c>
      <c r="AI22" s="188">
        <v>0</v>
      </c>
      <c r="AJ22" s="188">
        <v>0</v>
      </c>
      <c r="AK22" s="188">
        <v>0</v>
      </c>
      <c r="AL22" s="188">
        <v>0</v>
      </c>
      <c r="AM22" s="188">
        <v>0</v>
      </c>
      <c r="AN22" s="188">
        <v>0</v>
      </c>
      <c r="AO22" s="188">
        <v>0</v>
      </c>
      <c r="AP22" s="188">
        <v>0</v>
      </c>
      <c r="AQ22" s="188">
        <v>0</v>
      </c>
      <c r="AR22" s="188">
        <v>0</v>
      </c>
      <c r="AS22" s="188">
        <v>0</v>
      </c>
      <c r="AT22" s="55">
        <f t="shared" si="5"/>
        <v>0</v>
      </c>
      <c r="AU22" s="56">
        <f t="shared" si="17"/>
        <v>0</v>
      </c>
    </row>
    <row r="23" spans="1:47" s="9" customFormat="1">
      <c r="A23" s="211"/>
      <c r="B23" s="157"/>
      <c r="C23" s="30" t="s">
        <v>96</v>
      </c>
      <c r="D23" s="48">
        <v>0</v>
      </c>
      <c r="E23" s="237">
        <v>0</v>
      </c>
      <c r="F23" s="149">
        <v>0</v>
      </c>
      <c r="G23" s="149">
        <v>0</v>
      </c>
      <c r="H23" s="149">
        <v>0</v>
      </c>
      <c r="I23" s="149">
        <v>0</v>
      </c>
      <c r="J23" s="149">
        <v>0</v>
      </c>
      <c r="K23" s="149">
        <v>0</v>
      </c>
      <c r="L23" s="149">
        <v>0</v>
      </c>
      <c r="M23" s="149">
        <v>0</v>
      </c>
      <c r="N23" s="149">
        <v>0</v>
      </c>
      <c r="O23" s="149">
        <v>0</v>
      </c>
      <c r="P23" s="99">
        <f t="shared" si="3"/>
        <v>0</v>
      </c>
      <c r="Q23" s="50">
        <f t="shared" si="15"/>
        <v>0</v>
      </c>
      <c r="R23" s="161"/>
      <c r="S23" s="48">
        <v>0</v>
      </c>
      <c r="T23" s="239">
        <v>0</v>
      </c>
      <c r="U23" s="187">
        <v>0</v>
      </c>
      <c r="V23" s="187">
        <v>0</v>
      </c>
      <c r="W23" s="187">
        <v>0</v>
      </c>
      <c r="X23" s="187">
        <v>0</v>
      </c>
      <c r="Y23" s="187">
        <v>0</v>
      </c>
      <c r="Z23" s="187">
        <v>0</v>
      </c>
      <c r="AA23" s="187">
        <v>0</v>
      </c>
      <c r="AB23" s="187">
        <v>0</v>
      </c>
      <c r="AC23" s="187">
        <v>13750</v>
      </c>
      <c r="AD23" s="187">
        <v>0</v>
      </c>
      <c r="AE23" s="37">
        <f t="shared" si="4"/>
        <v>0</v>
      </c>
      <c r="AF23" s="36">
        <f t="shared" si="16"/>
        <v>13750</v>
      </c>
      <c r="AG23" s="161"/>
      <c r="AH23" s="48">
        <v>0</v>
      </c>
      <c r="AI23" s="239">
        <v>0</v>
      </c>
      <c r="AJ23" s="188">
        <v>0</v>
      </c>
      <c r="AK23" s="188">
        <v>0</v>
      </c>
      <c r="AL23" s="188">
        <v>0</v>
      </c>
      <c r="AM23" s="188">
        <v>0</v>
      </c>
      <c r="AN23" s="188">
        <v>0</v>
      </c>
      <c r="AO23" s="188">
        <v>0</v>
      </c>
      <c r="AP23" s="188">
        <v>0</v>
      </c>
      <c r="AQ23" s="188">
        <v>0</v>
      </c>
      <c r="AR23" s="188">
        <v>5499</v>
      </c>
      <c r="AS23" s="188"/>
      <c r="AT23" s="55">
        <f t="shared" si="5"/>
        <v>0</v>
      </c>
      <c r="AU23" s="56">
        <f t="shared" si="17"/>
        <v>5499</v>
      </c>
    </row>
    <row r="24" spans="1:47" s="9" customFormat="1">
      <c r="A24" s="211"/>
      <c r="B24" s="232"/>
      <c r="C24" s="30" t="s">
        <v>119</v>
      </c>
      <c r="D24" s="48">
        <v>0</v>
      </c>
      <c r="E24" s="237"/>
      <c r="F24" s="149"/>
      <c r="G24" s="149"/>
      <c r="H24" s="149"/>
      <c r="I24" s="149"/>
      <c r="J24" s="149"/>
      <c r="K24" s="149"/>
      <c r="L24" s="149"/>
      <c r="M24" s="149"/>
      <c r="N24" s="149"/>
      <c r="O24" s="149"/>
      <c r="P24" s="99">
        <f t="shared" si="3"/>
        <v>0</v>
      </c>
      <c r="Q24" s="50"/>
      <c r="R24" s="161"/>
      <c r="S24" s="48">
        <v>0</v>
      </c>
      <c r="T24" s="239">
        <v>0</v>
      </c>
      <c r="U24" s="187">
        <v>0</v>
      </c>
      <c r="V24" s="187">
        <v>0</v>
      </c>
      <c r="W24" s="187">
        <v>0</v>
      </c>
      <c r="X24" s="187">
        <v>2259.6803</v>
      </c>
      <c r="Y24" s="187">
        <v>2259.6803</v>
      </c>
      <c r="Z24" s="187">
        <v>0</v>
      </c>
      <c r="AA24" s="187">
        <v>2259.6803</v>
      </c>
      <c r="AB24" s="187">
        <v>2259.6803</v>
      </c>
      <c r="AC24" s="187">
        <v>2259.6803</v>
      </c>
      <c r="AD24" s="187">
        <v>2259.6803</v>
      </c>
      <c r="AE24" s="37">
        <f t="shared" si="4"/>
        <v>0</v>
      </c>
      <c r="AF24" s="36">
        <f>SUM(S24:AD24)</f>
        <v>13558.0818</v>
      </c>
      <c r="AG24" s="161"/>
      <c r="AH24" s="48"/>
      <c r="AI24" s="239"/>
      <c r="AJ24" s="188"/>
      <c r="AK24" s="188"/>
      <c r="AL24" s="188"/>
      <c r="AM24" s="188"/>
      <c r="AN24" s="188"/>
      <c r="AO24" s="188"/>
      <c r="AP24" s="188"/>
      <c r="AQ24" s="188"/>
      <c r="AR24" s="188"/>
      <c r="AS24" s="188"/>
      <c r="AT24" s="55">
        <f t="shared" si="5"/>
        <v>0</v>
      </c>
      <c r="AU24" s="56">
        <f t="shared" si="17"/>
        <v>0</v>
      </c>
    </row>
    <row r="25" spans="1:47" s="9" customFormat="1">
      <c r="A25" s="211"/>
      <c r="B25" s="157"/>
      <c r="C25" s="30" t="s">
        <v>120</v>
      </c>
      <c r="D25" s="243">
        <v>0</v>
      </c>
      <c r="E25" s="238">
        <v>0</v>
      </c>
      <c r="F25" s="169">
        <v>0</v>
      </c>
      <c r="G25" s="169">
        <v>0</v>
      </c>
      <c r="H25" s="169">
        <v>0</v>
      </c>
      <c r="I25" s="169">
        <v>0.01</v>
      </c>
      <c r="J25" s="169">
        <v>0.01</v>
      </c>
      <c r="K25" s="169">
        <v>0</v>
      </c>
      <c r="L25" s="169">
        <v>0.01</v>
      </c>
      <c r="M25" s="169">
        <v>0.01</v>
      </c>
      <c r="N25" s="169">
        <v>0.01</v>
      </c>
      <c r="O25" s="169">
        <v>0.01</v>
      </c>
      <c r="P25" s="205">
        <f t="shared" si="3"/>
        <v>0</v>
      </c>
      <c r="Q25" s="171">
        <f t="shared" si="15"/>
        <v>6.0000000000000005E-2</v>
      </c>
      <c r="R25" s="161"/>
      <c r="S25" s="48"/>
      <c r="T25" s="187"/>
      <c r="U25" s="187"/>
      <c r="V25" s="187"/>
      <c r="W25" s="187"/>
      <c r="X25" s="187"/>
      <c r="Y25" s="187"/>
      <c r="Z25" s="187"/>
      <c r="AA25" s="187"/>
      <c r="AB25" s="187"/>
      <c r="AC25" s="187"/>
      <c r="AD25" s="187"/>
      <c r="AE25" s="37">
        <f t="shared" si="4"/>
        <v>0</v>
      </c>
      <c r="AF25" s="36">
        <f t="shared" si="16"/>
        <v>0</v>
      </c>
      <c r="AG25" s="161"/>
      <c r="AH25" s="48">
        <v>0</v>
      </c>
      <c r="AI25" s="188">
        <v>0</v>
      </c>
      <c r="AJ25" s="188">
        <v>0</v>
      </c>
      <c r="AK25" s="188">
        <v>0</v>
      </c>
      <c r="AL25" s="188">
        <v>0</v>
      </c>
      <c r="AM25" s="188">
        <v>899.68029999999999</v>
      </c>
      <c r="AN25" s="188">
        <v>899.68029999999999</v>
      </c>
      <c r="AO25" s="188">
        <v>0</v>
      </c>
      <c r="AP25" s="188">
        <v>899.68029999999999</v>
      </c>
      <c r="AQ25" s="188">
        <v>899.68029999999999</v>
      </c>
      <c r="AR25" s="188">
        <v>899.68029999999999</v>
      </c>
      <c r="AS25" s="188">
        <v>899.68029999999999</v>
      </c>
      <c r="AT25" s="55">
        <f t="shared" si="5"/>
        <v>0</v>
      </c>
      <c r="AU25" s="56">
        <f t="shared" si="17"/>
        <v>5398.0817999999999</v>
      </c>
    </row>
    <row r="26" spans="1:47" s="9" customFormat="1" ht="15.75" thickBot="1">
      <c r="A26" s="211"/>
      <c r="B26" s="159"/>
      <c r="C26" s="31" t="s">
        <v>18</v>
      </c>
      <c r="D26" s="244">
        <f>D24-D25</f>
        <v>0</v>
      </c>
      <c r="E26" s="244">
        <f t="shared" ref="E26:O26" si="18">E24-E25</f>
        <v>0</v>
      </c>
      <c r="F26" s="244">
        <f t="shared" si="18"/>
        <v>0</v>
      </c>
      <c r="G26" s="244">
        <f t="shared" si="18"/>
        <v>0</v>
      </c>
      <c r="H26" s="244">
        <f t="shared" si="18"/>
        <v>0</v>
      </c>
      <c r="I26" s="244">
        <f t="shared" si="18"/>
        <v>-0.01</v>
      </c>
      <c r="J26" s="244">
        <f t="shared" si="18"/>
        <v>-0.01</v>
      </c>
      <c r="K26" s="244">
        <f t="shared" si="18"/>
        <v>0</v>
      </c>
      <c r="L26" s="244">
        <f t="shared" si="18"/>
        <v>-0.01</v>
      </c>
      <c r="M26" s="244">
        <f t="shared" si="18"/>
        <v>-0.01</v>
      </c>
      <c r="N26" s="244">
        <f t="shared" si="18"/>
        <v>-0.01</v>
      </c>
      <c r="O26" s="244">
        <f t="shared" si="18"/>
        <v>-0.01</v>
      </c>
      <c r="P26" s="206">
        <f t="shared" si="3"/>
        <v>0</v>
      </c>
      <c r="Q26" s="180">
        <f t="shared" si="15"/>
        <v>-6.0000000000000005E-2</v>
      </c>
      <c r="R26" s="161"/>
      <c r="S26" s="94">
        <f t="shared" ref="S26:AD26" si="19">S24-S25</f>
        <v>0</v>
      </c>
      <c r="T26" s="229">
        <f t="shared" si="19"/>
        <v>0</v>
      </c>
      <c r="U26" s="229">
        <f t="shared" si="19"/>
        <v>0</v>
      </c>
      <c r="V26" s="229">
        <f t="shared" si="19"/>
        <v>0</v>
      </c>
      <c r="W26" s="229">
        <f t="shared" si="19"/>
        <v>0</v>
      </c>
      <c r="X26" s="229">
        <f t="shared" si="19"/>
        <v>2259.6803</v>
      </c>
      <c r="Y26" s="229">
        <f t="shared" si="19"/>
        <v>2259.6803</v>
      </c>
      <c r="Z26" s="229">
        <f t="shared" si="19"/>
        <v>0</v>
      </c>
      <c r="AA26" s="229">
        <f t="shared" si="19"/>
        <v>2259.6803</v>
      </c>
      <c r="AB26" s="229">
        <f t="shared" si="19"/>
        <v>2259.6803</v>
      </c>
      <c r="AC26" s="229">
        <f t="shared" si="19"/>
        <v>2259.6803</v>
      </c>
      <c r="AD26" s="229">
        <f t="shared" si="19"/>
        <v>2259.6803</v>
      </c>
      <c r="AE26" s="92">
        <f t="shared" si="4"/>
        <v>0</v>
      </c>
      <c r="AF26" s="93">
        <f t="shared" si="16"/>
        <v>13558.0818</v>
      </c>
      <c r="AG26" s="161"/>
      <c r="AH26" s="94">
        <f t="shared" ref="AH26:AS26" si="20">AH24-AH25</f>
        <v>0</v>
      </c>
      <c r="AI26" s="231">
        <f t="shared" si="20"/>
        <v>0</v>
      </c>
      <c r="AJ26" s="231">
        <f t="shared" si="20"/>
        <v>0</v>
      </c>
      <c r="AK26" s="231">
        <f t="shared" si="20"/>
        <v>0</v>
      </c>
      <c r="AL26" s="231">
        <f t="shared" si="20"/>
        <v>0</v>
      </c>
      <c r="AM26" s="231">
        <f t="shared" si="20"/>
        <v>-899.68029999999999</v>
      </c>
      <c r="AN26" s="231">
        <f t="shared" si="20"/>
        <v>-899.68029999999999</v>
      </c>
      <c r="AO26" s="231">
        <f t="shared" si="20"/>
        <v>0</v>
      </c>
      <c r="AP26" s="231">
        <f t="shared" si="20"/>
        <v>-899.68029999999999</v>
      </c>
      <c r="AQ26" s="231">
        <f t="shared" si="20"/>
        <v>-899.68029999999999</v>
      </c>
      <c r="AR26" s="231">
        <f t="shared" si="20"/>
        <v>-899.68029999999999</v>
      </c>
      <c r="AS26" s="231">
        <f t="shared" si="20"/>
        <v>-899.68029999999999</v>
      </c>
      <c r="AT26" s="100">
        <f t="shared" si="5"/>
        <v>0</v>
      </c>
      <c r="AU26" s="114">
        <f t="shared" si="17"/>
        <v>-5398.0817999999999</v>
      </c>
    </row>
    <row r="27" spans="1:47" s="9" customFormat="1">
      <c r="A27" s="211"/>
      <c r="B27" s="157" t="s">
        <v>43</v>
      </c>
      <c r="C27" s="33" t="s">
        <v>65</v>
      </c>
      <c r="D27" s="48">
        <f t="shared" ref="D27:O27" si="21">D6+D13+D20</f>
        <v>0</v>
      </c>
      <c r="E27" s="149">
        <f t="shared" si="21"/>
        <v>0</v>
      </c>
      <c r="F27" s="149">
        <f t="shared" si="21"/>
        <v>0</v>
      </c>
      <c r="G27" s="149">
        <f t="shared" si="21"/>
        <v>0</v>
      </c>
      <c r="H27" s="149">
        <f t="shared" si="21"/>
        <v>0</v>
      </c>
      <c r="I27" s="169">
        <f t="shared" si="21"/>
        <v>0.01</v>
      </c>
      <c r="J27" s="169">
        <f t="shared" si="21"/>
        <v>2.75E-2</v>
      </c>
      <c r="K27" s="169">
        <f t="shared" si="21"/>
        <v>5.5114999999999999E-3</v>
      </c>
      <c r="L27" s="169">
        <f t="shared" si="21"/>
        <v>1.6534500000000001E-2</v>
      </c>
      <c r="M27" s="169">
        <f t="shared" si="21"/>
        <v>0.06</v>
      </c>
      <c r="N27" s="169">
        <f t="shared" si="21"/>
        <v>5.5114999999999999E-3</v>
      </c>
      <c r="O27" s="169">
        <f t="shared" si="21"/>
        <v>0</v>
      </c>
      <c r="P27" s="99">
        <f t="shared" si="3"/>
        <v>0</v>
      </c>
      <c r="Q27" s="171">
        <f t="shared" ref="Q27:Q33" si="22">SUM(D27:O27)</f>
        <v>0.12505749999999999</v>
      </c>
      <c r="R27" s="161"/>
      <c r="S27" s="48">
        <f t="shared" ref="S27:AD27" si="23">S6+S13+S20</f>
        <v>0</v>
      </c>
      <c r="T27" s="181">
        <f t="shared" si="23"/>
        <v>0</v>
      </c>
      <c r="U27" s="181">
        <f t="shared" si="23"/>
        <v>0</v>
      </c>
      <c r="V27" s="181">
        <f t="shared" si="23"/>
        <v>0</v>
      </c>
      <c r="W27" s="181">
        <f t="shared" si="23"/>
        <v>0</v>
      </c>
      <c r="X27" s="181">
        <f t="shared" si="23"/>
        <v>580</v>
      </c>
      <c r="Y27" s="181">
        <f t="shared" si="23"/>
        <v>1595</v>
      </c>
      <c r="Z27" s="181">
        <f t="shared" si="23"/>
        <v>1249.67</v>
      </c>
      <c r="AA27" s="181">
        <f t="shared" si="23"/>
        <v>3749.33</v>
      </c>
      <c r="AB27" s="181">
        <f t="shared" si="23"/>
        <v>2160</v>
      </c>
      <c r="AC27" s="181">
        <f t="shared" si="23"/>
        <v>1249.67</v>
      </c>
      <c r="AD27" s="181">
        <f t="shared" si="23"/>
        <v>0</v>
      </c>
      <c r="AE27" s="37">
        <f t="shared" si="4"/>
        <v>0</v>
      </c>
      <c r="AF27" s="36">
        <f t="shared" ref="AF27:AF33" si="24">SUM(S27:AD27)</f>
        <v>10583.67</v>
      </c>
      <c r="AG27" s="161"/>
      <c r="AH27" s="48">
        <f t="shared" ref="AH27:AS27" si="25">AH6+AH13+AH20</f>
        <v>0</v>
      </c>
      <c r="AI27" s="188">
        <f t="shared" si="25"/>
        <v>0</v>
      </c>
      <c r="AJ27" s="188">
        <f t="shared" si="25"/>
        <v>0</v>
      </c>
      <c r="AK27" s="188">
        <f t="shared" si="25"/>
        <v>0</v>
      </c>
      <c r="AL27" s="188">
        <f t="shared" si="25"/>
        <v>0</v>
      </c>
      <c r="AM27" s="188">
        <f t="shared" si="25"/>
        <v>220</v>
      </c>
      <c r="AN27" s="188">
        <f t="shared" si="25"/>
        <v>593.66</v>
      </c>
      <c r="AO27" s="188">
        <f t="shared" si="25"/>
        <v>481.71</v>
      </c>
      <c r="AP27" s="188">
        <f t="shared" si="25"/>
        <v>1400.62</v>
      </c>
      <c r="AQ27" s="188">
        <f t="shared" si="25"/>
        <v>0</v>
      </c>
      <c r="AR27" s="188">
        <f t="shared" si="25"/>
        <v>491.36</v>
      </c>
      <c r="AS27" s="188">
        <f t="shared" si="25"/>
        <v>0</v>
      </c>
      <c r="AT27" s="55">
        <f t="shared" si="5"/>
        <v>0</v>
      </c>
      <c r="AU27" s="56">
        <f t="shared" ref="AU27:AU33" si="26">SUM(AH27:AS27)</f>
        <v>3187.35</v>
      </c>
    </row>
    <row r="28" spans="1:47" s="9" customFormat="1">
      <c r="A28" s="211"/>
      <c r="B28" s="157"/>
      <c r="C28" s="30" t="s">
        <v>72</v>
      </c>
      <c r="D28" s="48">
        <f t="shared" ref="D28:O28" si="27">D7+D14+D21</f>
        <v>0</v>
      </c>
      <c r="E28" s="149">
        <f t="shared" si="27"/>
        <v>0</v>
      </c>
      <c r="F28" s="149">
        <f t="shared" si="27"/>
        <v>0</v>
      </c>
      <c r="G28" s="149">
        <f t="shared" si="27"/>
        <v>0</v>
      </c>
      <c r="H28" s="149">
        <f t="shared" si="27"/>
        <v>0</v>
      </c>
      <c r="I28" s="169">
        <f t="shared" si="27"/>
        <v>0</v>
      </c>
      <c r="J28" s="169">
        <f t="shared" si="27"/>
        <v>1.6534500000000001E-2</v>
      </c>
      <c r="K28" s="169">
        <f t="shared" si="27"/>
        <v>0</v>
      </c>
      <c r="L28" s="169">
        <f t="shared" si="27"/>
        <v>3.6022999999999999E-2</v>
      </c>
      <c r="M28" s="169">
        <f t="shared" si="27"/>
        <v>0</v>
      </c>
      <c r="N28" s="169">
        <f t="shared" si="27"/>
        <v>0</v>
      </c>
      <c r="O28" s="169">
        <f t="shared" si="27"/>
        <v>0</v>
      </c>
      <c r="P28" s="99">
        <f t="shared" si="3"/>
        <v>0</v>
      </c>
      <c r="Q28" s="171">
        <f t="shared" si="22"/>
        <v>5.25575E-2</v>
      </c>
      <c r="R28" s="161"/>
      <c r="S28" s="48">
        <f t="shared" ref="S28:AD28" si="28">S7+S14+S21</f>
        <v>0</v>
      </c>
      <c r="T28" s="181">
        <f t="shared" si="28"/>
        <v>0</v>
      </c>
      <c r="U28" s="181">
        <f t="shared" si="28"/>
        <v>0</v>
      </c>
      <c r="V28" s="181">
        <f t="shared" si="28"/>
        <v>0</v>
      </c>
      <c r="W28" s="181">
        <f t="shared" si="28"/>
        <v>0</v>
      </c>
      <c r="X28" s="181">
        <f t="shared" si="28"/>
        <v>0</v>
      </c>
      <c r="Y28" s="181">
        <f t="shared" si="28"/>
        <v>3749.89</v>
      </c>
      <c r="Z28" s="181">
        <f t="shared" si="28"/>
        <v>0</v>
      </c>
      <c r="AA28" s="181">
        <f t="shared" si="28"/>
        <v>3949.93</v>
      </c>
      <c r="AB28" s="181">
        <f t="shared" si="28"/>
        <v>0</v>
      </c>
      <c r="AC28" s="181">
        <f t="shared" si="28"/>
        <v>0</v>
      </c>
      <c r="AD28" s="181">
        <f t="shared" si="28"/>
        <v>0</v>
      </c>
      <c r="AE28" s="37">
        <f t="shared" si="4"/>
        <v>0</v>
      </c>
      <c r="AF28" s="36">
        <f t="shared" si="24"/>
        <v>7699.82</v>
      </c>
      <c r="AG28" s="161"/>
      <c r="AH28" s="48">
        <f t="shared" ref="AH28:AS28" si="29">AH7+AH14+AH21</f>
        <v>0</v>
      </c>
      <c r="AI28" s="188">
        <f t="shared" si="29"/>
        <v>0</v>
      </c>
      <c r="AJ28" s="188">
        <f t="shared" si="29"/>
        <v>0</v>
      </c>
      <c r="AK28" s="188">
        <f t="shared" si="29"/>
        <v>0</v>
      </c>
      <c r="AL28" s="188">
        <f t="shared" si="29"/>
        <v>0</v>
      </c>
      <c r="AM28" s="188">
        <f t="shared" si="29"/>
        <v>0</v>
      </c>
      <c r="AN28" s="188">
        <f t="shared" si="29"/>
        <v>1474.96</v>
      </c>
      <c r="AO28" s="188">
        <f t="shared" si="29"/>
        <v>0</v>
      </c>
      <c r="AP28" s="188">
        <f t="shared" si="29"/>
        <v>1530.3400000000001</v>
      </c>
      <c r="AQ28" s="188">
        <f t="shared" si="29"/>
        <v>0</v>
      </c>
      <c r="AR28" s="188">
        <f t="shared" si="29"/>
        <v>0</v>
      </c>
      <c r="AS28" s="188">
        <f t="shared" si="29"/>
        <v>0</v>
      </c>
      <c r="AT28" s="55">
        <f t="shared" si="5"/>
        <v>0</v>
      </c>
      <c r="AU28" s="56">
        <f t="shared" si="26"/>
        <v>3005.3</v>
      </c>
    </row>
    <row r="29" spans="1:47" s="9" customFormat="1">
      <c r="A29" s="211"/>
      <c r="B29" s="157"/>
      <c r="C29" s="30" t="s">
        <v>86</v>
      </c>
      <c r="D29" s="48">
        <f t="shared" ref="D29:O29" si="30">D8+D15+D22</f>
        <v>0</v>
      </c>
      <c r="E29" s="149">
        <f t="shared" si="30"/>
        <v>0</v>
      </c>
      <c r="F29" s="149">
        <f t="shared" si="30"/>
        <v>0</v>
      </c>
      <c r="G29" s="149">
        <f t="shared" si="30"/>
        <v>0</v>
      </c>
      <c r="H29" s="149">
        <f t="shared" si="30"/>
        <v>4.4091999999999999E-2</v>
      </c>
      <c r="I29" s="169">
        <f t="shared" si="30"/>
        <v>0</v>
      </c>
      <c r="J29" s="169">
        <f t="shared" si="30"/>
        <v>1.1023E-2</v>
      </c>
      <c r="K29" s="169">
        <f t="shared" si="30"/>
        <v>1.6534500000000001E-2</v>
      </c>
      <c r="L29" s="169">
        <f t="shared" si="30"/>
        <v>9.920699999999999E-2</v>
      </c>
      <c r="M29" s="169">
        <f t="shared" si="30"/>
        <v>4.9603499999999995E-2</v>
      </c>
      <c r="N29" s="169">
        <f t="shared" si="30"/>
        <v>7.1649500000000005E-2</v>
      </c>
      <c r="O29" s="169">
        <f t="shared" si="30"/>
        <v>5.5114999999999997E-2</v>
      </c>
      <c r="P29" s="99">
        <f t="shared" si="3"/>
        <v>0</v>
      </c>
      <c r="Q29" s="171">
        <f t="shared" si="22"/>
        <v>0.34722450000000005</v>
      </c>
      <c r="R29" s="161"/>
      <c r="S29" s="48">
        <f t="shared" ref="S29:AD29" si="31">S8+S15+S22</f>
        <v>0</v>
      </c>
      <c r="T29" s="181">
        <f t="shared" si="31"/>
        <v>0</v>
      </c>
      <c r="U29" s="181">
        <f t="shared" si="31"/>
        <v>0</v>
      </c>
      <c r="V29" s="181">
        <f t="shared" si="31"/>
        <v>0</v>
      </c>
      <c r="W29" s="181">
        <f t="shared" si="31"/>
        <v>10043.619999999999</v>
      </c>
      <c r="X29" s="181">
        <f t="shared" si="31"/>
        <v>0</v>
      </c>
      <c r="Y29" s="181">
        <f t="shared" si="31"/>
        <v>2499.9299999999998</v>
      </c>
      <c r="Z29" s="181">
        <f t="shared" si="31"/>
        <v>3734.23</v>
      </c>
      <c r="AA29" s="181">
        <f t="shared" si="31"/>
        <v>22437.62</v>
      </c>
      <c r="AB29" s="181">
        <f t="shared" si="31"/>
        <v>11264.07</v>
      </c>
      <c r="AC29" s="181">
        <f t="shared" si="31"/>
        <v>16252.75</v>
      </c>
      <c r="AD29" s="181">
        <f t="shared" si="31"/>
        <v>12501.76</v>
      </c>
      <c r="AE29" s="37">
        <f t="shared" si="4"/>
        <v>0</v>
      </c>
      <c r="AF29" s="36">
        <f t="shared" si="24"/>
        <v>78733.98</v>
      </c>
      <c r="AG29" s="161"/>
      <c r="AH29" s="48">
        <f t="shared" ref="AH29:AS29" si="32">AH8+AH15+AH22</f>
        <v>0</v>
      </c>
      <c r="AI29" s="188">
        <f t="shared" si="32"/>
        <v>0</v>
      </c>
      <c r="AJ29" s="188">
        <f t="shared" si="32"/>
        <v>0</v>
      </c>
      <c r="AK29" s="188">
        <f t="shared" si="32"/>
        <v>0</v>
      </c>
      <c r="AL29" s="188">
        <f t="shared" si="32"/>
        <v>4036.91</v>
      </c>
      <c r="AM29" s="188">
        <f t="shared" si="32"/>
        <v>0</v>
      </c>
      <c r="AN29" s="188">
        <f t="shared" si="32"/>
        <v>998.25</v>
      </c>
      <c r="AO29" s="188">
        <f t="shared" si="32"/>
        <v>1481.71</v>
      </c>
      <c r="AP29" s="188">
        <f t="shared" si="32"/>
        <v>8922.5300000000007</v>
      </c>
      <c r="AQ29" s="188">
        <f t="shared" si="32"/>
        <v>4505.2</v>
      </c>
      <c r="AR29" s="188">
        <f t="shared" si="32"/>
        <v>6489.64</v>
      </c>
      <c r="AS29" s="188">
        <f t="shared" si="32"/>
        <v>4991.8999999999996</v>
      </c>
      <c r="AT29" s="55">
        <f t="shared" si="5"/>
        <v>0</v>
      </c>
      <c r="AU29" s="56">
        <f t="shared" si="26"/>
        <v>31426.14</v>
      </c>
    </row>
    <row r="30" spans="1:47" s="9" customFormat="1">
      <c r="A30" s="211"/>
      <c r="B30" s="157"/>
      <c r="C30" s="30" t="s">
        <v>96</v>
      </c>
      <c r="D30" s="243">
        <f t="shared" ref="D30:O32" si="33">D9+D16+D23</f>
        <v>0.176368</v>
      </c>
      <c r="E30" s="169">
        <f t="shared" si="33"/>
        <v>8.8183999999999998E-2</v>
      </c>
      <c r="F30" s="169">
        <f>F9+F16+F23</f>
        <v>8.8183999999999998E-2</v>
      </c>
      <c r="G30" s="169">
        <f t="shared" si="33"/>
        <v>0.11022999999999999</v>
      </c>
      <c r="H30" s="169">
        <f t="shared" si="33"/>
        <v>1.6534500000000001E-2</v>
      </c>
      <c r="I30" s="169">
        <f t="shared" si="33"/>
        <v>0.25904050000000001</v>
      </c>
      <c r="J30" s="169">
        <f t="shared" si="33"/>
        <v>0.121257</v>
      </c>
      <c r="K30" s="169">
        <f t="shared" si="33"/>
        <v>0.1267645</v>
      </c>
      <c r="L30" s="169">
        <f t="shared" si="33"/>
        <v>4.4089999999999997E-2</v>
      </c>
      <c r="M30" s="169">
        <f t="shared" si="33"/>
        <v>4.4091999999999999E-2</v>
      </c>
      <c r="N30" s="169">
        <f t="shared" si="33"/>
        <v>0.132276</v>
      </c>
      <c r="O30" s="169">
        <f t="shared" si="33"/>
        <v>0.11022999999999999</v>
      </c>
      <c r="P30" s="170">
        <f t="shared" si="3"/>
        <v>0.176368</v>
      </c>
      <c r="Q30" s="171">
        <f t="shared" si="22"/>
        <v>1.3172505000000001</v>
      </c>
      <c r="R30" s="161"/>
      <c r="S30" s="48">
        <f t="shared" ref="S30:AD30" si="34">S9+S16+S23</f>
        <v>40003.79</v>
      </c>
      <c r="T30" s="181">
        <f t="shared" si="34"/>
        <v>20003.66</v>
      </c>
      <c r="U30" s="181">
        <f t="shared" si="34"/>
        <v>20003.66</v>
      </c>
      <c r="V30" s="181">
        <f t="shared" si="34"/>
        <v>25007.52</v>
      </c>
      <c r="W30" s="181">
        <f t="shared" si="34"/>
        <v>3753.63</v>
      </c>
      <c r="X30" s="181">
        <f t="shared" si="34"/>
        <v>58771.56</v>
      </c>
      <c r="Y30" s="181">
        <f t="shared" si="34"/>
        <v>27508.52</v>
      </c>
      <c r="Z30" s="181">
        <f t="shared" si="34"/>
        <v>28760.37</v>
      </c>
      <c r="AA30" s="181">
        <f t="shared" si="34"/>
        <v>10002</v>
      </c>
      <c r="AB30" s="181">
        <f t="shared" si="34"/>
        <v>10004.878499999999</v>
      </c>
      <c r="AC30" s="181">
        <f t="shared" si="34"/>
        <v>43755.008499999996</v>
      </c>
      <c r="AD30" s="181">
        <f t="shared" si="34"/>
        <v>25005</v>
      </c>
      <c r="AE30" s="37">
        <f t="shared" si="4"/>
        <v>40003.79</v>
      </c>
      <c r="AF30" s="36">
        <f t="shared" si="24"/>
        <v>312579.59699999995</v>
      </c>
      <c r="AG30" s="161"/>
      <c r="AH30" s="48">
        <f t="shared" ref="AH30:AS30" si="35">AH9+AH16+AH23</f>
        <v>15978.69</v>
      </c>
      <c r="AI30" s="188">
        <f t="shared" si="35"/>
        <v>7991.98</v>
      </c>
      <c r="AJ30" s="188">
        <f t="shared" si="35"/>
        <v>7992.31</v>
      </c>
      <c r="AK30" s="188">
        <f t="shared" si="35"/>
        <v>9994.4699999999993</v>
      </c>
      <c r="AL30" s="188">
        <f t="shared" si="35"/>
        <v>1502.5</v>
      </c>
      <c r="AM30" s="188">
        <f t="shared" si="35"/>
        <v>23501.39</v>
      </c>
      <c r="AN30" s="188">
        <f t="shared" si="35"/>
        <v>11001</v>
      </c>
      <c r="AO30" s="188">
        <f t="shared" si="35"/>
        <v>11505.79</v>
      </c>
      <c r="AP30" s="188">
        <f t="shared" si="35"/>
        <v>4001</v>
      </c>
      <c r="AQ30" s="188">
        <f t="shared" si="35"/>
        <v>4003.9684999999999</v>
      </c>
      <c r="AR30" s="188">
        <f t="shared" si="35"/>
        <v>17501.268499999998</v>
      </c>
      <c r="AS30" s="188">
        <f t="shared" si="35"/>
        <v>10002</v>
      </c>
      <c r="AT30" s="55">
        <f t="shared" si="5"/>
        <v>15978.69</v>
      </c>
      <c r="AU30" s="56">
        <f t="shared" si="26"/>
        <v>124976.367</v>
      </c>
    </row>
    <row r="31" spans="1:47" s="9" customFormat="1">
      <c r="A31" s="211"/>
      <c r="B31" s="232"/>
      <c r="C31" s="30" t="s">
        <v>119</v>
      </c>
      <c r="D31" s="243">
        <f t="shared" si="33"/>
        <v>4.4091999999999999E-2</v>
      </c>
      <c r="E31" s="169"/>
      <c r="F31" s="169"/>
      <c r="G31" s="169"/>
      <c r="H31" s="169"/>
      <c r="I31" s="169"/>
      <c r="J31" s="169"/>
      <c r="K31" s="169"/>
      <c r="L31" s="169"/>
      <c r="M31" s="169"/>
      <c r="N31" s="169"/>
      <c r="O31" s="169"/>
      <c r="P31" s="170">
        <f t="shared" si="3"/>
        <v>4.4091999999999999E-2</v>
      </c>
      <c r="Q31" s="171">
        <f t="shared" si="22"/>
        <v>4.4091999999999999E-2</v>
      </c>
      <c r="R31" s="161"/>
      <c r="S31" s="48">
        <f>S10+S17+S24</f>
        <v>10050</v>
      </c>
      <c r="T31" s="181"/>
      <c r="U31" s="181"/>
      <c r="V31" s="181"/>
      <c r="W31" s="181"/>
      <c r="X31" s="181"/>
      <c r="Y31" s="181"/>
      <c r="Z31" s="181"/>
      <c r="AA31" s="181"/>
      <c r="AB31" s="181"/>
      <c r="AC31" s="181"/>
      <c r="AD31" s="181"/>
      <c r="AE31" s="37">
        <f t="shared" si="4"/>
        <v>10050</v>
      </c>
      <c r="AF31" s="36">
        <f>SUM(S31:AD31)</f>
        <v>10050</v>
      </c>
      <c r="AG31" s="161"/>
      <c r="AH31" s="48">
        <f>AH10+AH17+AH24</f>
        <v>4049</v>
      </c>
      <c r="AI31" s="188"/>
      <c r="AJ31" s="188"/>
      <c r="AK31" s="188"/>
      <c r="AL31" s="188"/>
      <c r="AM31" s="188"/>
      <c r="AN31" s="188"/>
      <c r="AO31" s="188"/>
      <c r="AP31" s="188"/>
      <c r="AQ31" s="188"/>
      <c r="AR31" s="188"/>
      <c r="AS31" s="188"/>
      <c r="AT31" s="55">
        <f t="shared" si="5"/>
        <v>4049</v>
      </c>
      <c r="AU31" s="56">
        <f t="shared" si="26"/>
        <v>4049</v>
      </c>
    </row>
    <row r="32" spans="1:47" s="9" customFormat="1">
      <c r="A32" s="211"/>
      <c r="B32" s="157"/>
      <c r="C32" s="30" t="s">
        <v>120</v>
      </c>
      <c r="D32" s="243">
        <f t="shared" si="33"/>
        <v>9.9999999999999992E-2</v>
      </c>
      <c r="E32" s="169">
        <f t="shared" si="33"/>
        <v>9.9999999999999992E-2</v>
      </c>
      <c r="F32" s="169">
        <f t="shared" si="33"/>
        <v>9.9999999999999992E-2</v>
      </c>
      <c r="G32" s="169">
        <f t="shared" si="33"/>
        <v>9.9999999999999992E-2</v>
      </c>
      <c r="H32" s="169">
        <f t="shared" si="33"/>
        <v>9.9999999999999992E-2</v>
      </c>
      <c r="I32" s="169">
        <f t="shared" si="33"/>
        <v>0.15</v>
      </c>
      <c r="J32" s="169">
        <f t="shared" si="33"/>
        <v>0.15</v>
      </c>
      <c r="K32" s="169">
        <f t="shared" si="33"/>
        <v>9.9999999999999992E-2</v>
      </c>
      <c r="L32" s="169">
        <f t="shared" si="33"/>
        <v>0.15</v>
      </c>
      <c r="M32" s="169">
        <f t="shared" si="33"/>
        <v>0.15</v>
      </c>
      <c r="N32" s="169">
        <f t="shared" si="33"/>
        <v>0.15</v>
      </c>
      <c r="O32" s="169">
        <f t="shared" si="33"/>
        <v>0.15</v>
      </c>
      <c r="P32" s="170">
        <f t="shared" si="3"/>
        <v>9.9999999999999992E-2</v>
      </c>
      <c r="Q32" s="171">
        <f t="shared" si="22"/>
        <v>1.4999999999999996</v>
      </c>
      <c r="R32" s="161"/>
      <c r="S32" s="48">
        <f t="shared" ref="S32:AD32" si="36">S11+S18+S25</f>
        <v>22596.803</v>
      </c>
      <c r="T32" s="181">
        <f t="shared" si="36"/>
        <v>22596.803</v>
      </c>
      <c r="U32" s="181">
        <f t="shared" si="36"/>
        <v>22596.803</v>
      </c>
      <c r="V32" s="181">
        <f t="shared" si="36"/>
        <v>22596.803</v>
      </c>
      <c r="W32" s="181">
        <f t="shared" si="36"/>
        <v>22596.803</v>
      </c>
      <c r="X32" s="181">
        <f t="shared" si="36"/>
        <v>31644.244200000001</v>
      </c>
      <c r="Y32" s="181">
        <f t="shared" si="36"/>
        <v>31644.244200000001</v>
      </c>
      <c r="Z32" s="181">
        <f t="shared" si="36"/>
        <v>22596.803</v>
      </c>
      <c r="AA32" s="181">
        <f t="shared" si="36"/>
        <v>31644.244200000001</v>
      </c>
      <c r="AB32" s="181">
        <f t="shared" si="36"/>
        <v>31644.244200000001</v>
      </c>
      <c r="AC32" s="181">
        <f t="shared" si="36"/>
        <v>31639.8842</v>
      </c>
      <c r="AD32" s="181">
        <f t="shared" si="36"/>
        <v>31644.244200000001</v>
      </c>
      <c r="AE32" s="37">
        <f t="shared" si="4"/>
        <v>22596.803</v>
      </c>
      <c r="AF32" s="36">
        <f t="shared" si="24"/>
        <v>325441.92320000002</v>
      </c>
      <c r="AG32" s="161"/>
      <c r="AH32" s="48">
        <f t="shared" ref="AH32:AS32" si="37">AH11+AH18+AH25</f>
        <v>8996.8029999999999</v>
      </c>
      <c r="AI32" s="188">
        <f t="shared" si="37"/>
        <v>8996.8029999999999</v>
      </c>
      <c r="AJ32" s="188">
        <f t="shared" si="37"/>
        <v>8996.8029999999999</v>
      </c>
      <c r="AK32" s="188">
        <f t="shared" si="37"/>
        <v>8996.8029999999999</v>
      </c>
      <c r="AL32" s="188">
        <f t="shared" si="37"/>
        <v>8996.8029999999999</v>
      </c>
      <c r="AM32" s="188">
        <f t="shared" si="37"/>
        <v>13503.924499999999</v>
      </c>
      <c r="AN32" s="188">
        <f t="shared" si="37"/>
        <v>13503.924499999999</v>
      </c>
      <c r="AO32" s="188">
        <f t="shared" si="37"/>
        <v>8996.8029999999999</v>
      </c>
      <c r="AP32" s="188">
        <f t="shared" si="37"/>
        <v>13503.924499999999</v>
      </c>
      <c r="AQ32" s="188">
        <f t="shared" si="37"/>
        <v>13503.924499999999</v>
      </c>
      <c r="AR32" s="188">
        <f t="shared" si="37"/>
        <v>13499.5645</v>
      </c>
      <c r="AS32" s="188">
        <f t="shared" si="37"/>
        <v>13503.924499999999</v>
      </c>
      <c r="AT32" s="55">
        <f t="shared" si="5"/>
        <v>8996.8029999999999</v>
      </c>
      <c r="AU32" s="56">
        <f t="shared" si="26"/>
        <v>135000.00499999998</v>
      </c>
    </row>
    <row r="33" spans="1:47" s="9" customFormat="1" ht="15.75" thickBot="1">
      <c r="A33" s="212"/>
      <c r="B33" s="159"/>
      <c r="C33" s="31" t="s">
        <v>18</v>
      </c>
      <c r="D33" s="244">
        <f t="shared" ref="D33:O33" si="38">D31-D32</f>
        <v>-5.5907999999999992E-2</v>
      </c>
      <c r="E33" s="173">
        <f t="shared" si="38"/>
        <v>-9.9999999999999992E-2</v>
      </c>
      <c r="F33" s="173">
        <f t="shared" si="38"/>
        <v>-9.9999999999999992E-2</v>
      </c>
      <c r="G33" s="173">
        <f t="shared" si="38"/>
        <v>-9.9999999999999992E-2</v>
      </c>
      <c r="H33" s="173">
        <f t="shared" si="38"/>
        <v>-9.9999999999999992E-2</v>
      </c>
      <c r="I33" s="173">
        <f t="shared" si="38"/>
        <v>-0.15</v>
      </c>
      <c r="J33" s="173">
        <f t="shared" si="38"/>
        <v>-0.15</v>
      </c>
      <c r="K33" s="173">
        <f t="shared" si="38"/>
        <v>-9.9999999999999992E-2</v>
      </c>
      <c r="L33" s="173">
        <f t="shared" si="38"/>
        <v>-0.15</v>
      </c>
      <c r="M33" s="173">
        <f t="shared" si="38"/>
        <v>-0.15</v>
      </c>
      <c r="N33" s="173">
        <f t="shared" si="38"/>
        <v>-0.15</v>
      </c>
      <c r="O33" s="173">
        <f t="shared" si="38"/>
        <v>-0.15</v>
      </c>
      <c r="P33" s="179">
        <f t="shared" si="3"/>
        <v>-5.5907999999999992E-2</v>
      </c>
      <c r="Q33" s="180">
        <f t="shared" si="22"/>
        <v>-1.4559079999999995</v>
      </c>
      <c r="R33" s="162"/>
      <c r="S33" s="94">
        <f t="shared" ref="S33:AD33" si="39">S31-S32</f>
        <v>-12546.803</v>
      </c>
      <c r="T33" s="229">
        <f t="shared" si="39"/>
        <v>-22596.803</v>
      </c>
      <c r="U33" s="229">
        <f t="shared" si="39"/>
        <v>-22596.803</v>
      </c>
      <c r="V33" s="229">
        <f t="shared" si="39"/>
        <v>-22596.803</v>
      </c>
      <c r="W33" s="229">
        <f t="shared" si="39"/>
        <v>-22596.803</v>
      </c>
      <c r="X33" s="229">
        <f t="shared" si="39"/>
        <v>-31644.244200000001</v>
      </c>
      <c r="Y33" s="229">
        <f t="shared" si="39"/>
        <v>-31644.244200000001</v>
      </c>
      <c r="Z33" s="229">
        <f t="shared" si="39"/>
        <v>-22596.803</v>
      </c>
      <c r="AA33" s="229">
        <f t="shared" si="39"/>
        <v>-31644.244200000001</v>
      </c>
      <c r="AB33" s="229">
        <f t="shared" si="39"/>
        <v>-31644.244200000001</v>
      </c>
      <c r="AC33" s="229">
        <f t="shared" si="39"/>
        <v>-31639.8842</v>
      </c>
      <c r="AD33" s="229">
        <f t="shared" si="39"/>
        <v>-31644.244200000001</v>
      </c>
      <c r="AE33" s="92">
        <f t="shared" si="4"/>
        <v>-12546.803</v>
      </c>
      <c r="AF33" s="93">
        <f t="shared" si="24"/>
        <v>-315391.92320000002</v>
      </c>
      <c r="AG33" s="162"/>
      <c r="AH33" s="94">
        <f t="shared" ref="AH33:AS33" si="40">AH31-AH32</f>
        <v>-4947.8029999999999</v>
      </c>
      <c r="AI33" s="231">
        <f t="shared" si="40"/>
        <v>-8996.8029999999999</v>
      </c>
      <c r="AJ33" s="231">
        <f t="shared" si="40"/>
        <v>-8996.8029999999999</v>
      </c>
      <c r="AK33" s="231">
        <f t="shared" si="40"/>
        <v>-8996.8029999999999</v>
      </c>
      <c r="AL33" s="231">
        <f t="shared" si="40"/>
        <v>-8996.8029999999999</v>
      </c>
      <c r="AM33" s="231">
        <f t="shared" si="40"/>
        <v>-13503.924499999999</v>
      </c>
      <c r="AN33" s="231">
        <f t="shared" si="40"/>
        <v>-13503.924499999999</v>
      </c>
      <c r="AO33" s="231">
        <f t="shared" si="40"/>
        <v>-8996.8029999999999</v>
      </c>
      <c r="AP33" s="231">
        <f t="shared" si="40"/>
        <v>-13503.924499999999</v>
      </c>
      <c r="AQ33" s="231">
        <f t="shared" si="40"/>
        <v>-13503.924499999999</v>
      </c>
      <c r="AR33" s="231">
        <f t="shared" si="40"/>
        <v>-13499.5645</v>
      </c>
      <c r="AS33" s="231">
        <f t="shared" si="40"/>
        <v>-13503.924499999999</v>
      </c>
      <c r="AT33" s="100">
        <f t="shared" si="5"/>
        <v>-4947.8029999999999</v>
      </c>
      <c r="AU33" s="114">
        <f t="shared" si="26"/>
        <v>-130951.00499999998</v>
      </c>
    </row>
    <row r="34" spans="1:47" s="155" customFormat="1" ht="25.5" customHeight="1" thickBot="1">
      <c r="T34" s="230"/>
      <c r="U34" s="230"/>
      <c r="V34" s="230"/>
      <c r="W34" s="230"/>
      <c r="X34" s="230"/>
      <c r="Y34" s="230"/>
      <c r="Z34" s="230"/>
      <c r="AA34" s="230"/>
      <c r="AB34" s="230"/>
      <c r="AC34" s="230"/>
      <c r="AD34" s="230"/>
      <c r="AI34" s="230"/>
      <c r="AJ34" s="230"/>
      <c r="AK34" s="230"/>
      <c r="AL34" s="230"/>
      <c r="AM34" s="230"/>
      <c r="AN34" s="230"/>
      <c r="AO34" s="230"/>
      <c r="AP34" s="230"/>
      <c r="AQ34" s="230"/>
      <c r="AR34" s="230"/>
      <c r="AS34" s="230"/>
    </row>
    <row r="35" spans="1:47" s="9" customFormat="1">
      <c r="A35" s="630" t="s">
        <v>100</v>
      </c>
      <c r="B35" s="165" t="s">
        <v>75</v>
      </c>
      <c r="C35" s="29" t="s">
        <v>51</v>
      </c>
      <c r="D35" s="246">
        <v>0</v>
      </c>
      <c r="E35" s="201">
        <v>0</v>
      </c>
      <c r="F35" s="201">
        <v>0</v>
      </c>
      <c r="G35" s="201">
        <v>0</v>
      </c>
      <c r="H35" s="201">
        <v>2</v>
      </c>
      <c r="I35" s="201">
        <v>0</v>
      </c>
      <c r="J35" s="201">
        <v>2.25</v>
      </c>
      <c r="K35" s="201">
        <v>0</v>
      </c>
      <c r="L35" s="201">
        <v>2.25</v>
      </c>
      <c r="M35" s="201">
        <v>1.125</v>
      </c>
      <c r="N35" s="201">
        <v>2.25</v>
      </c>
      <c r="O35" s="201">
        <v>1.125</v>
      </c>
      <c r="P35" s="202">
        <f t="shared" ref="P35:P98" si="41">SUM(D35)</f>
        <v>0</v>
      </c>
      <c r="Q35" s="203">
        <f>SUM(D35:O35)</f>
        <v>11</v>
      </c>
      <c r="R35" s="204"/>
      <c r="S35" s="249">
        <v>0</v>
      </c>
      <c r="T35" s="228">
        <v>0</v>
      </c>
      <c r="U35" s="228">
        <v>0</v>
      </c>
      <c r="V35" s="228">
        <v>0</v>
      </c>
      <c r="W35" s="228">
        <v>6400</v>
      </c>
      <c r="X35" s="228">
        <v>0</v>
      </c>
      <c r="Y35" s="228">
        <v>7200</v>
      </c>
      <c r="Z35" s="228">
        <v>0</v>
      </c>
      <c r="AA35" s="228">
        <v>7200</v>
      </c>
      <c r="AB35" s="228">
        <v>3600</v>
      </c>
      <c r="AC35" s="228">
        <v>7200</v>
      </c>
      <c r="AD35" s="228">
        <v>3600</v>
      </c>
      <c r="AE35" s="64">
        <f t="shared" ref="AE35:AE98" si="42">SUM(S35)</f>
        <v>0</v>
      </c>
      <c r="AF35" s="65">
        <f>SUM(S35:AD35)</f>
        <v>35200</v>
      </c>
      <c r="AG35" s="204"/>
      <c r="AH35" s="249">
        <v>0</v>
      </c>
      <c r="AI35" s="185">
        <v>0</v>
      </c>
      <c r="AJ35" s="185">
        <v>0</v>
      </c>
      <c r="AK35" s="185">
        <v>0</v>
      </c>
      <c r="AL35" s="185">
        <v>1371.2</v>
      </c>
      <c r="AM35" s="185">
        <v>0</v>
      </c>
      <c r="AN35" s="185">
        <v>1533.24</v>
      </c>
      <c r="AO35" s="185">
        <v>0</v>
      </c>
      <c r="AP35" s="185">
        <v>909.99</v>
      </c>
      <c r="AQ35" s="185">
        <v>454.99</v>
      </c>
      <c r="AR35" s="185">
        <v>909.99</v>
      </c>
      <c r="AS35" s="185">
        <v>660.33</v>
      </c>
      <c r="AT35" s="57">
        <f>SUM(AH35)</f>
        <v>0</v>
      </c>
      <c r="AU35" s="58">
        <f>SUM(AH35:AS35)</f>
        <v>5839.74</v>
      </c>
    </row>
    <row r="36" spans="1:47" s="9" customFormat="1">
      <c r="A36" s="631"/>
      <c r="B36" s="163"/>
      <c r="C36" s="30" t="s">
        <v>52</v>
      </c>
      <c r="D36" s="247">
        <v>1.125</v>
      </c>
      <c r="E36" s="174">
        <v>0.5</v>
      </c>
      <c r="F36" s="174">
        <v>1</v>
      </c>
      <c r="G36" s="174">
        <v>1.5</v>
      </c>
      <c r="H36" s="174">
        <v>1</v>
      </c>
      <c r="I36" s="174">
        <v>0.25</v>
      </c>
      <c r="J36" s="174">
        <v>0.67500000000000004</v>
      </c>
      <c r="K36" s="174">
        <v>2.25</v>
      </c>
      <c r="L36" s="174">
        <v>0</v>
      </c>
      <c r="M36" s="174">
        <v>1.125</v>
      </c>
      <c r="N36" s="174">
        <v>0</v>
      </c>
      <c r="O36" s="174">
        <v>1</v>
      </c>
      <c r="P36" s="175">
        <f t="shared" si="41"/>
        <v>1.125</v>
      </c>
      <c r="Q36" s="176">
        <f t="shared" ref="Q36:Q46" si="43">SUM(D36:O36)</f>
        <v>10.425000000000001</v>
      </c>
      <c r="R36" s="172"/>
      <c r="S36" s="250">
        <v>3600</v>
      </c>
      <c r="T36" s="187">
        <v>1600</v>
      </c>
      <c r="U36" s="187">
        <v>3200</v>
      </c>
      <c r="V36" s="187">
        <v>4800</v>
      </c>
      <c r="W36" s="187">
        <v>3200</v>
      </c>
      <c r="X36" s="187">
        <v>950</v>
      </c>
      <c r="Y36" s="187">
        <v>2565</v>
      </c>
      <c r="Z36" s="187">
        <v>7200</v>
      </c>
      <c r="AA36" s="187">
        <v>0</v>
      </c>
      <c r="AB36" s="187">
        <v>4725</v>
      </c>
      <c r="AC36" s="187">
        <v>0</v>
      </c>
      <c r="AD36" s="187">
        <v>4208.6000000000004</v>
      </c>
      <c r="AE36" s="37">
        <f t="shared" si="42"/>
        <v>3600</v>
      </c>
      <c r="AF36" s="36">
        <f t="shared" ref="AF36:AF46" si="44">SUM(S36:AD36)</f>
        <v>36048.6</v>
      </c>
      <c r="AG36" s="172"/>
      <c r="AH36" s="250">
        <v>675</v>
      </c>
      <c r="AI36" s="188">
        <v>300</v>
      </c>
      <c r="AJ36" s="188">
        <v>600</v>
      </c>
      <c r="AK36" s="188">
        <v>906.84</v>
      </c>
      <c r="AL36" s="188">
        <v>608.79999999999995</v>
      </c>
      <c r="AM36" s="188">
        <v>310.60000000000002</v>
      </c>
      <c r="AN36" s="188">
        <v>817.56</v>
      </c>
      <c r="AO36" s="188">
        <v>1375.2</v>
      </c>
      <c r="AP36" s="188">
        <v>0</v>
      </c>
      <c r="AQ36" s="188">
        <v>1812.6</v>
      </c>
      <c r="AR36" s="188">
        <v>0</v>
      </c>
      <c r="AS36" s="188">
        <v>1619.8</v>
      </c>
      <c r="AT36" s="55">
        <f t="shared" ref="AT36:AT99" si="45">SUM(AH36)</f>
        <v>675</v>
      </c>
      <c r="AU36" s="56">
        <f t="shared" ref="AU36:AU46" si="46">SUM(AH36:AS36)</f>
        <v>9026.4</v>
      </c>
    </row>
    <row r="37" spans="1:47" s="9" customFormat="1">
      <c r="A37" s="631"/>
      <c r="B37" s="163"/>
      <c r="C37" s="30" t="s">
        <v>41</v>
      </c>
      <c r="D37" s="247">
        <v>1</v>
      </c>
      <c r="E37" s="174">
        <v>1</v>
      </c>
      <c r="F37" s="174">
        <v>1</v>
      </c>
      <c r="G37" s="174">
        <v>2</v>
      </c>
      <c r="H37" s="174">
        <v>0</v>
      </c>
      <c r="I37" s="174">
        <v>0</v>
      </c>
      <c r="J37" s="174">
        <v>0</v>
      </c>
      <c r="K37" s="174">
        <v>1</v>
      </c>
      <c r="L37" s="174">
        <v>1.2</v>
      </c>
      <c r="M37" s="174">
        <v>1</v>
      </c>
      <c r="N37" s="174">
        <v>1</v>
      </c>
      <c r="O37" s="174">
        <v>1</v>
      </c>
      <c r="P37" s="175">
        <f t="shared" si="41"/>
        <v>1</v>
      </c>
      <c r="Q37" s="176">
        <f t="shared" si="43"/>
        <v>10.199999999999999</v>
      </c>
      <c r="R37" s="172"/>
      <c r="S37" s="250">
        <v>4194</v>
      </c>
      <c r="T37" s="187">
        <v>4195.6000000000004</v>
      </c>
      <c r="U37" s="187">
        <v>4192.6000000000004</v>
      </c>
      <c r="V37" s="187">
        <v>8393.6</v>
      </c>
      <c r="W37" s="187">
        <v>0</v>
      </c>
      <c r="X37" s="187">
        <v>0</v>
      </c>
      <c r="Y37" s="187">
        <v>0</v>
      </c>
      <c r="Z37" s="187">
        <v>4187.97</v>
      </c>
      <c r="AA37" s="187">
        <v>9223.77</v>
      </c>
      <c r="AB37" s="187">
        <v>4188.26</v>
      </c>
      <c r="AC37" s="187">
        <v>-15.41</v>
      </c>
      <c r="AD37" s="187">
        <v>4186.83</v>
      </c>
      <c r="AE37" s="37">
        <f t="shared" si="42"/>
        <v>4194</v>
      </c>
      <c r="AF37" s="36">
        <f t="shared" si="44"/>
        <v>42747.220000000008</v>
      </c>
      <c r="AG37" s="172"/>
      <c r="AH37" s="250">
        <v>1575.6</v>
      </c>
      <c r="AI37" s="188">
        <v>1038.5999999999999</v>
      </c>
      <c r="AJ37" s="188">
        <v>1027.8</v>
      </c>
      <c r="AK37" s="188">
        <v>2100.4</v>
      </c>
      <c r="AL37" s="188">
        <v>0</v>
      </c>
      <c r="AM37" s="188">
        <v>0</v>
      </c>
      <c r="AN37" s="188">
        <v>0</v>
      </c>
      <c r="AO37" s="188">
        <v>970.56</v>
      </c>
      <c r="AP37" s="188">
        <v>5348.48</v>
      </c>
      <c r="AQ37" s="188">
        <v>956.46</v>
      </c>
      <c r="AR37" s="188">
        <v>-3247.22</v>
      </c>
      <c r="AS37" s="188">
        <v>686.62</v>
      </c>
      <c r="AT37" s="55">
        <f t="shared" si="45"/>
        <v>1575.6</v>
      </c>
      <c r="AU37" s="56">
        <f t="shared" si="46"/>
        <v>10457.299999999999</v>
      </c>
    </row>
    <row r="38" spans="1:47" s="9" customFormat="1">
      <c r="A38" s="631"/>
      <c r="B38" s="163"/>
      <c r="C38" s="30" t="s">
        <v>44</v>
      </c>
      <c r="D38" s="247">
        <v>0</v>
      </c>
      <c r="E38" s="174">
        <v>0</v>
      </c>
      <c r="F38" s="174">
        <v>0</v>
      </c>
      <c r="G38" s="174">
        <v>1.25</v>
      </c>
      <c r="H38" s="174">
        <v>0.9</v>
      </c>
      <c r="I38" s="174">
        <v>0</v>
      </c>
      <c r="J38" s="174">
        <v>0</v>
      </c>
      <c r="K38" s="174">
        <v>6</v>
      </c>
      <c r="L38" s="174">
        <v>2</v>
      </c>
      <c r="M38" s="174">
        <v>0</v>
      </c>
      <c r="N38" s="174">
        <v>0</v>
      </c>
      <c r="O38" s="174">
        <v>0</v>
      </c>
      <c r="P38" s="175">
        <f t="shared" si="41"/>
        <v>0</v>
      </c>
      <c r="Q38" s="176">
        <f t="shared" si="43"/>
        <v>10.15</v>
      </c>
      <c r="R38" s="172"/>
      <c r="S38" s="250">
        <v>0</v>
      </c>
      <c r="T38" s="187">
        <v>0</v>
      </c>
      <c r="U38" s="187">
        <v>0</v>
      </c>
      <c r="V38" s="187">
        <v>5232.18</v>
      </c>
      <c r="W38" s="187">
        <v>3767.97</v>
      </c>
      <c r="X38" s="187">
        <v>0</v>
      </c>
      <c r="Y38" s="187">
        <v>0</v>
      </c>
      <c r="Z38" s="187">
        <v>16080</v>
      </c>
      <c r="AA38" s="187">
        <v>8336.4</v>
      </c>
      <c r="AB38" s="187">
        <v>0</v>
      </c>
      <c r="AC38" s="187">
        <v>0</v>
      </c>
      <c r="AD38" s="187">
        <v>0</v>
      </c>
      <c r="AE38" s="37">
        <f t="shared" si="42"/>
        <v>0</v>
      </c>
      <c r="AF38" s="36">
        <f t="shared" si="44"/>
        <v>33416.550000000003</v>
      </c>
      <c r="AG38" s="172"/>
      <c r="AH38" s="250">
        <v>0</v>
      </c>
      <c r="AI38" s="188">
        <v>0</v>
      </c>
      <c r="AJ38" s="188">
        <v>0</v>
      </c>
      <c r="AK38" s="188">
        <v>1182.43</v>
      </c>
      <c r="AL38" s="188">
        <v>843.69</v>
      </c>
      <c r="AM38" s="188">
        <v>0</v>
      </c>
      <c r="AN38" s="188">
        <v>0</v>
      </c>
      <c r="AO38" s="188">
        <v>0</v>
      </c>
      <c r="AP38" s="188">
        <v>1894.59</v>
      </c>
      <c r="AQ38" s="188">
        <v>0</v>
      </c>
      <c r="AR38" s="188">
        <v>0</v>
      </c>
      <c r="AS38" s="188">
        <v>0</v>
      </c>
      <c r="AT38" s="55">
        <f t="shared" si="45"/>
        <v>0</v>
      </c>
      <c r="AU38" s="56">
        <f t="shared" si="46"/>
        <v>3920.71</v>
      </c>
    </row>
    <row r="39" spans="1:47" s="9" customFormat="1">
      <c r="A39" s="631"/>
      <c r="B39" s="163"/>
      <c r="C39" s="30" t="s">
        <v>49</v>
      </c>
      <c r="D39" s="247">
        <v>0</v>
      </c>
      <c r="E39" s="174">
        <v>0</v>
      </c>
      <c r="F39" s="174">
        <v>0</v>
      </c>
      <c r="G39" s="174">
        <v>2</v>
      </c>
      <c r="H39" s="174">
        <v>0</v>
      </c>
      <c r="I39" s="174">
        <v>0</v>
      </c>
      <c r="J39" s="174">
        <v>0</v>
      </c>
      <c r="K39" s="174">
        <v>0.85</v>
      </c>
      <c r="L39" s="174">
        <v>0</v>
      </c>
      <c r="M39" s="174">
        <v>0</v>
      </c>
      <c r="N39" s="174">
        <v>1</v>
      </c>
      <c r="O39" s="174">
        <v>0</v>
      </c>
      <c r="P39" s="175">
        <f t="shared" si="41"/>
        <v>0</v>
      </c>
      <c r="Q39" s="176">
        <f t="shared" si="43"/>
        <v>3.85</v>
      </c>
      <c r="R39" s="172"/>
      <c r="S39" s="250">
        <v>0</v>
      </c>
      <c r="T39" s="187">
        <v>0</v>
      </c>
      <c r="U39" s="187">
        <v>0</v>
      </c>
      <c r="V39" s="187">
        <v>8464</v>
      </c>
      <c r="W39" s="187">
        <v>0</v>
      </c>
      <c r="X39" s="187">
        <v>0</v>
      </c>
      <c r="Y39" s="187">
        <v>0</v>
      </c>
      <c r="Z39" s="187">
        <v>3573.45</v>
      </c>
      <c r="AA39" s="187">
        <v>0</v>
      </c>
      <c r="AB39" s="187">
        <v>0</v>
      </c>
      <c r="AC39" s="187">
        <v>4203.28</v>
      </c>
      <c r="AD39" s="187">
        <v>0</v>
      </c>
      <c r="AE39" s="37">
        <f t="shared" si="42"/>
        <v>0</v>
      </c>
      <c r="AF39" s="36">
        <f t="shared" si="44"/>
        <v>16240.73</v>
      </c>
      <c r="AG39" s="172"/>
      <c r="AH39" s="250">
        <v>0</v>
      </c>
      <c r="AI39" s="188">
        <v>0</v>
      </c>
      <c r="AJ39" s="188">
        <v>0</v>
      </c>
      <c r="AK39" s="188">
        <v>1928.4</v>
      </c>
      <c r="AL39" s="188">
        <v>0</v>
      </c>
      <c r="AM39" s="188">
        <v>0</v>
      </c>
      <c r="AN39" s="188">
        <v>0</v>
      </c>
      <c r="AO39" s="188">
        <v>795.82</v>
      </c>
      <c r="AP39" s="188">
        <v>0</v>
      </c>
      <c r="AQ39" s="188">
        <v>0</v>
      </c>
      <c r="AR39" s="188">
        <v>771.68</v>
      </c>
      <c r="AS39" s="188">
        <v>0</v>
      </c>
      <c r="AT39" s="55">
        <f t="shared" si="45"/>
        <v>0</v>
      </c>
      <c r="AU39" s="56">
        <f t="shared" si="46"/>
        <v>3495.9</v>
      </c>
    </row>
    <row r="40" spans="1:47" s="9" customFormat="1">
      <c r="A40" s="631"/>
      <c r="B40" s="163"/>
      <c r="C40" s="33" t="s">
        <v>65</v>
      </c>
      <c r="D40" s="247">
        <v>0</v>
      </c>
      <c r="E40" s="174">
        <v>2</v>
      </c>
      <c r="F40" s="174">
        <v>0</v>
      </c>
      <c r="G40" s="174">
        <v>0</v>
      </c>
      <c r="H40" s="174">
        <v>0</v>
      </c>
      <c r="I40" s="174">
        <v>1</v>
      </c>
      <c r="J40" s="174">
        <v>0</v>
      </c>
      <c r="K40" s="174">
        <v>0</v>
      </c>
      <c r="L40" s="174">
        <v>0</v>
      </c>
      <c r="M40" s="174">
        <v>1</v>
      </c>
      <c r="N40" s="174">
        <v>0</v>
      </c>
      <c r="O40" s="174">
        <v>1</v>
      </c>
      <c r="P40" s="175">
        <f t="shared" si="41"/>
        <v>0</v>
      </c>
      <c r="Q40" s="176">
        <f t="shared" si="43"/>
        <v>5</v>
      </c>
      <c r="R40" s="172"/>
      <c r="S40" s="250">
        <v>0</v>
      </c>
      <c r="T40" s="187">
        <v>8407.5400000000009</v>
      </c>
      <c r="U40" s="187">
        <v>0</v>
      </c>
      <c r="V40" s="187">
        <v>0</v>
      </c>
      <c r="W40" s="187">
        <v>0</v>
      </c>
      <c r="X40" s="187">
        <v>4203.79</v>
      </c>
      <c r="Y40" s="187">
        <v>0</v>
      </c>
      <c r="Z40" s="187">
        <v>0</v>
      </c>
      <c r="AA40" s="187">
        <v>0</v>
      </c>
      <c r="AB40" s="187">
        <v>4303.92</v>
      </c>
      <c r="AC40" s="187">
        <v>0</v>
      </c>
      <c r="AD40" s="187">
        <v>4303.82</v>
      </c>
      <c r="AE40" s="37">
        <f t="shared" si="42"/>
        <v>0</v>
      </c>
      <c r="AF40" s="36">
        <f t="shared" si="44"/>
        <v>21219.07</v>
      </c>
      <c r="AG40" s="172"/>
      <c r="AH40" s="250">
        <v>0</v>
      </c>
      <c r="AI40" s="188">
        <v>1617.53</v>
      </c>
      <c r="AJ40" s="188"/>
      <c r="AK40" s="188">
        <v>0</v>
      </c>
      <c r="AL40" s="188">
        <v>0</v>
      </c>
      <c r="AM40" s="188">
        <v>794.99</v>
      </c>
      <c r="AN40" s="188">
        <v>0</v>
      </c>
      <c r="AO40" s="188">
        <v>0</v>
      </c>
      <c r="AP40" s="188">
        <v>0</v>
      </c>
      <c r="AQ40" s="188">
        <v>774.92</v>
      </c>
      <c r="AR40" s="188">
        <v>0</v>
      </c>
      <c r="AS40" s="188">
        <v>774.82</v>
      </c>
      <c r="AT40" s="55">
        <f t="shared" si="45"/>
        <v>0</v>
      </c>
      <c r="AU40" s="56">
        <f t="shared" si="46"/>
        <v>3962.26</v>
      </c>
    </row>
    <row r="41" spans="1:47" s="9" customFormat="1">
      <c r="A41" s="631"/>
      <c r="B41" s="163"/>
      <c r="C41" s="33" t="s">
        <v>72</v>
      </c>
      <c r="D41" s="247">
        <v>0</v>
      </c>
      <c r="E41" s="174">
        <v>0</v>
      </c>
      <c r="F41" s="174">
        <v>1</v>
      </c>
      <c r="G41" s="174">
        <v>0</v>
      </c>
      <c r="H41" s="174">
        <v>0</v>
      </c>
      <c r="I41" s="174">
        <v>1</v>
      </c>
      <c r="J41" s="174">
        <v>1</v>
      </c>
      <c r="K41" s="174">
        <v>0</v>
      </c>
      <c r="L41" s="174">
        <v>0</v>
      </c>
      <c r="M41" s="174">
        <v>1</v>
      </c>
      <c r="N41" s="174">
        <v>0</v>
      </c>
      <c r="O41" s="174">
        <v>0</v>
      </c>
      <c r="P41" s="175">
        <f t="shared" si="41"/>
        <v>0</v>
      </c>
      <c r="Q41" s="176">
        <f t="shared" si="43"/>
        <v>4</v>
      </c>
      <c r="R41" s="172"/>
      <c r="S41" s="250">
        <v>0</v>
      </c>
      <c r="T41" s="187">
        <v>0</v>
      </c>
      <c r="U41" s="187">
        <v>4304</v>
      </c>
      <c r="V41" s="187">
        <v>0</v>
      </c>
      <c r="W41" s="187">
        <v>0</v>
      </c>
      <c r="X41" s="187">
        <v>4299.83</v>
      </c>
      <c r="Y41" s="187">
        <v>4298.72</v>
      </c>
      <c r="Z41" s="187">
        <v>0</v>
      </c>
      <c r="AA41" s="187">
        <v>0</v>
      </c>
      <c r="AB41" s="187">
        <v>4299.5600000000004</v>
      </c>
      <c r="AC41" s="187">
        <v>0</v>
      </c>
      <c r="AD41" s="187">
        <v>0</v>
      </c>
      <c r="AE41" s="37">
        <f t="shared" si="42"/>
        <v>0</v>
      </c>
      <c r="AF41" s="36">
        <f t="shared" si="44"/>
        <v>17202.11</v>
      </c>
      <c r="AG41" s="172"/>
      <c r="AH41" s="250">
        <v>0</v>
      </c>
      <c r="AI41" s="188">
        <v>0</v>
      </c>
      <c r="AJ41" s="188">
        <v>773.4</v>
      </c>
      <c r="AK41" s="188">
        <v>0</v>
      </c>
      <c r="AL41" s="188">
        <v>0</v>
      </c>
      <c r="AM41" s="188">
        <v>604.23</v>
      </c>
      <c r="AN41" s="188">
        <v>809.52</v>
      </c>
      <c r="AO41" s="188">
        <v>0</v>
      </c>
      <c r="AP41" s="188">
        <v>0</v>
      </c>
      <c r="AQ41" s="188">
        <v>812.36</v>
      </c>
      <c r="AR41" s="188">
        <v>0</v>
      </c>
      <c r="AS41" s="188">
        <v>0</v>
      </c>
      <c r="AT41" s="55">
        <f t="shared" si="45"/>
        <v>0</v>
      </c>
      <c r="AU41" s="56">
        <f t="shared" si="46"/>
        <v>2999.51</v>
      </c>
    </row>
    <row r="42" spans="1:47" s="9" customFormat="1">
      <c r="A42" s="631"/>
      <c r="B42" s="163"/>
      <c r="C42" s="30" t="s">
        <v>86</v>
      </c>
      <c r="D42" s="247">
        <v>0</v>
      </c>
      <c r="E42" s="174">
        <v>0</v>
      </c>
      <c r="F42" s="174">
        <v>1.125</v>
      </c>
      <c r="G42" s="174">
        <v>0.82499999999999996</v>
      </c>
      <c r="H42" s="174">
        <v>0</v>
      </c>
      <c r="I42" s="174">
        <v>0</v>
      </c>
      <c r="J42" s="174">
        <v>0</v>
      </c>
      <c r="K42" s="174">
        <v>1</v>
      </c>
      <c r="L42" s="174">
        <v>0</v>
      </c>
      <c r="M42" s="174">
        <v>0</v>
      </c>
      <c r="N42" s="174">
        <v>0</v>
      </c>
      <c r="O42" s="174"/>
      <c r="P42" s="175">
        <f t="shared" si="41"/>
        <v>0</v>
      </c>
      <c r="Q42" s="176">
        <f t="shared" si="43"/>
        <v>2.95</v>
      </c>
      <c r="R42" s="172"/>
      <c r="S42" s="250">
        <v>0</v>
      </c>
      <c r="T42" s="187">
        <v>0</v>
      </c>
      <c r="U42" s="187">
        <v>4838.07</v>
      </c>
      <c r="V42" s="187">
        <v>3540.88</v>
      </c>
      <c r="W42" s="187">
        <v>0</v>
      </c>
      <c r="X42" s="187">
        <v>0</v>
      </c>
      <c r="Y42" s="187">
        <v>0</v>
      </c>
      <c r="Z42" s="187">
        <v>4303.95</v>
      </c>
      <c r="AA42" s="187">
        <v>0</v>
      </c>
      <c r="AB42" s="187">
        <v>0</v>
      </c>
      <c r="AC42" s="187">
        <v>0</v>
      </c>
      <c r="AD42" s="187">
        <v>0</v>
      </c>
      <c r="AE42" s="37">
        <f t="shared" si="42"/>
        <v>0</v>
      </c>
      <c r="AF42" s="36">
        <f t="shared" si="44"/>
        <v>12682.900000000001</v>
      </c>
      <c r="AG42" s="172"/>
      <c r="AH42" s="250">
        <v>0</v>
      </c>
      <c r="AI42" s="188">
        <v>0</v>
      </c>
      <c r="AJ42" s="188">
        <v>905.29</v>
      </c>
      <c r="AK42" s="188">
        <v>656.84</v>
      </c>
      <c r="AL42" s="188">
        <v>0</v>
      </c>
      <c r="AM42" s="188">
        <v>0</v>
      </c>
      <c r="AN42" s="188">
        <v>0</v>
      </c>
      <c r="AO42" s="188">
        <v>865.15</v>
      </c>
      <c r="AP42" s="188">
        <v>0</v>
      </c>
      <c r="AQ42" s="188">
        <v>0</v>
      </c>
      <c r="AR42" s="188">
        <v>0</v>
      </c>
      <c r="AS42" s="188">
        <v>0</v>
      </c>
      <c r="AT42" s="55">
        <f t="shared" si="45"/>
        <v>0</v>
      </c>
      <c r="AU42" s="56">
        <f t="shared" si="46"/>
        <v>2427.2800000000002</v>
      </c>
    </row>
    <row r="43" spans="1:47" s="9" customFormat="1">
      <c r="A43" s="631"/>
      <c r="B43" s="163"/>
      <c r="C43" s="30" t="s">
        <v>96</v>
      </c>
      <c r="D43" s="247">
        <v>0</v>
      </c>
      <c r="E43" s="240">
        <v>0.875</v>
      </c>
      <c r="F43" s="174">
        <v>0</v>
      </c>
      <c r="G43" s="174">
        <v>0</v>
      </c>
      <c r="H43" s="174">
        <v>0</v>
      </c>
      <c r="I43" s="174">
        <v>0.5</v>
      </c>
      <c r="J43" s="174">
        <v>0.5</v>
      </c>
      <c r="K43" s="174">
        <v>0</v>
      </c>
      <c r="L43" s="174">
        <v>0</v>
      </c>
      <c r="M43" s="174">
        <v>0.5</v>
      </c>
      <c r="N43" s="174">
        <v>0</v>
      </c>
      <c r="O43" s="174">
        <v>0.5</v>
      </c>
      <c r="P43" s="175">
        <f t="shared" si="41"/>
        <v>0</v>
      </c>
      <c r="Q43" s="176">
        <f t="shared" si="43"/>
        <v>2.875</v>
      </c>
      <c r="R43" s="172"/>
      <c r="S43" s="250">
        <v>0</v>
      </c>
      <c r="T43" s="239">
        <v>3765.37</v>
      </c>
      <c r="U43" s="187">
        <v>0</v>
      </c>
      <c r="V43" s="187">
        <v>0</v>
      </c>
      <c r="W43" s="187">
        <v>0</v>
      </c>
      <c r="X43" s="187">
        <v>2152.37</v>
      </c>
      <c r="Y43" s="187">
        <v>2151.96</v>
      </c>
      <c r="Z43" s="187">
        <v>0</v>
      </c>
      <c r="AA43" s="187">
        <v>0</v>
      </c>
      <c r="AB43" s="187">
        <v>2154.21</v>
      </c>
      <c r="AC43" s="187">
        <v>0</v>
      </c>
      <c r="AD43" s="187">
        <v>2150</v>
      </c>
      <c r="AE43" s="37">
        <f t="shared" si="42"/>
        <v>0</v>
      </c>
      <c r="AF43" s="36">
        <f t="shared" si="44"/>
        <v>12373.91</v>
      </c>
      <c r="AG43" s="172"/>
      <c r="AH43" s="250">
        <v>0</v>
      </c>
      <c r="AI43" s="239">
        <v>738.57</v>
      </c>
      <c r="AJ43" s="188">
        <v>0</v>
      </c>
      <c r="AK43" s="188">
        <v>0</v>
      </c>
      <c r="AL43" s="188">
        <v>0</v>
      </c>
      <c r="AM43" s="188">
        <v>428.17</v>
      </c>
      <c r="AN43" s="188">
        <v>394.46</v>
      </c>
      <c r="AO43" s="188">
        <v>0</v>
      </c>
      <c r="AP43" s="188">
        <v>0</v>
      </c>
      <c r="AQ43" s="188">
        <v>466.41</v>
      </c>
      <c r="AR43" s="188">
        <v>0</v>
      </c>
      <c r="AS43" s="188">
        <v>462</v>
      </c>
      <c r="AT43" s="55">
        <f t="shared" si="45"/>
        <v>0</v>
      </c>
      <c r="AU43" s="56">
        <f t="shared" si="46"/>
        <v>2489.61</v>
      </c>
    </row>
    <row r="44" spans="1:47" s="9" customFormat="1">
      <c r="A44" s="631"/>
      <c r="B44" s="232"/>
      <c r="C44" s="30" t="s">
        <v>119</v>
      </c>
      <c r="D44" s="247">
        <v>0</v>
      </c>
      <c r="E44" s="240"/>
      <c r="F44" s="174"/>
      <c r="G44" s="174"/>
      <c r="H44" s="174"/>
      <c r="I44" s="174"/>
      <c r="J44" s="174"/>
      <c r="K44" s="174"/>
      <c r="L44" s="174"/>
      <c r="M44" s="174"/>
      <c r="N44" s="174"/>
      <c r="O44" s="174"/>
      <c r="P44" s="175">
        <f>SUM(D44)</f>
        <v>0</v>
      </c>
      <c r="Q44" s="176">
        <f>SUM(D44:O44)</f>
        <v>0</v>
      </c>
      <c r="R44" s="172"/>
      <c r="S44" s="250">
        <v>0</v>
      </c>
      <c r="T44" s="239"/>
      <c r="U44" s="187"/>
      <c r="V44" s="187"/>
      <c r="W44" s="187"/>
      <c r="X44" s="187"/>
      <c r="Y44" s="187"/>
      <c r="Z44" s="187"/>
      <c r="AA44" s="187"/>
      <c r="AB44" s="187"/>
      <c r="AC44" s="187"/>
      <c r="AD44" s="187"/>
      <c r="AE44" s="37">
        <f>SUM(S44)</f>
        <v>0</v>
      </c>
      <c r="AF44" s="36">
        <f t="shared" si="44"/>
        <v>0</v>
      </c>
      <c r="AG44" s="172"/>
      <c r="AH44" s="250"/>
      <c r="AI44" s="239"/>
      <c r="AJ44" s="188"/>
      <c r="AK44" s="188"/>
      <c r="AL44" s="188"/>
      <c r="AM44" s="188"/>
      <c r="AN44" s="188"/>
      <c r="AO44" s="188"/>
      <c r="AP44" s="188"/>
      <c r="AQ44" s="188"/>
      <c r="AR44" s="188"/>
      <c r="AS44" s="188"/>
      <c r="AT44" s="55">
        <f>SUM(AH44)</f>
        <v>0</v>
      </c>
      <c r="AU44" s="56">
        <f>SUM(AH44:AS44)</f>
        <v>0</v>
      </c>
    </row>
    <row r="45" spans="1:47" s="9" customFormat="1">
      <c r="A45" s="631"/>
      <c r="B45" s="163"/>
      <c r="C45" s="30" t="s">
        <v>120</v>
      </c>
      <c r="D45" s="247">
        <v>0</v>
      </c>
      <c r="E45" s="174">
        <v>0</v>
      </c>
      <c r="F45" s="174">
        <v>0.5</v>
      </c>
      <c r="G45" s="174">
        <v>0</v>
      </c>
      <c r="H45" s="174">
        <v>0</v>
      </c>
      <c r="I45" s="174">
        <v>0.5</v>
      </c>
      <c r="J45" s="174">
        <v>0</v>
      </c>
      <c r="K45" s="174">
        <v>0</v>
      </c>
      <c r="L45" s="174">
        <v>0.5</v>
      </c>
      <c r="M45" s="174">
        <v>0</v>
      </c>
      <c r="N45" s="174">
        <v>0</v>
      </c>
      <c r="O45" s="174">
        <v>0.875</v>
      </c>
      <c r="P45" s="175">
        <f t="shared" si="41"/>
        <v>0</v>
      </c>
      <c r="Q45" s="176">
        <f t="shared" si="43"/>
        <v>2.375</v>
      </c>
      <c r="R45" s="161"/>
      <c r="S45" s="250">
        <v>0</v>
      </c>
      <c r="T45" s="187">
        <v>0</v>
      </c>
      <c r="U45" s="187">
        <v>2152.5</v>
      </c>
      <c r="V45" s="187">
        <v>0</v>
      </c>
      <c r="W45" s="187">
        <v>0</v>
      </c>
      <c r="X45" s="187">
        <v>2152.5</v>
      </c>
      <c r="Y45" s="187">
        <v>0</v>
      </c>
      <c r="Z45" s="187">
        <v>0</v>
      </c>
      <c r="AA45" s="187">
        <v>2152.5</v>
      </c>
      <c r="AB45" s="187">
        <v>0</v>
      </c>
      <c r="AC45" s="187">
        <v>0</v>
      </c>
      <c r="AD45" s="187">
        <v>3766.875</v>
      </c>
      <c r="AE45" s="37">
        <f t="shared" si="42"/>
        <v>0</v>
      </c>
      <c r="AF45" s="36">
        <f>SUM(S45:AD45)</f>
        <v>10224.375</v>
      </c>
      <c r="AG45" s="161"/>
      <c r="AH45" s="250">
        <v>0</v>
      </c>
      <c r="AI45" s="188">
        <v>0</v>
      </c>
      <c r="AJ45" s="188">
        <v>427.5</v>
      </c>
      <c r="AK45" s="188">
        <v>0</v>
      </c>
      <c r="AL45" s="188">
        <v>0</v>
      </c>
      <c r="AM45" s="188">
        <v>427.5</v>
      </c>
      <c r="AN45" s="188">
        <v>0</v>
      </c>
      <c r="AO45" s="188">
        <v>0</v>
      </c>
      <c r="AP45" s="188">
        <v>427.5</v>
      </c>
      <c r="AQ45" s="188">
        <v>0</v>
      </c>
      <c r="AR45" s="188">
        <v>0</v>
      </c>
      <c r="AS45" s="188">
        <v>748.125</v>
      </c>
      <c r="AT45" s="55">
        <f t="shared" si="45"/>
        <v>0</v>
      </c>
      <c r="AU45" s="56">
        <f t="shared" si="46"/>
        <v>2030.625</v>
      </c>
    </row>
    <row r="46" spans="1:47" s="9" customFormat="1" ht="15.75" thickBot="1">
      <c r="A46" s="637"/>
      <c r="B46" s="166"/>
      <c r="C46" s="91" t="s">
        <v>18</v>
      </c>
      <c r="D46" s="244">
        <f t="shared" ref="D46:O46" si="47">D44-D45</f>
        <v>0</v>
      </c>
      <c r="E46" s="173">
        <f t="shared" si="47"/>
        <v>0</v>
      </c>
      <c r="F46" s="173">
        <f t="shared" si="47"/>
        <v>-0.5</v>
      </c>
      <c r="G46" s="173">
        <f t="shared" si="47"/>
        <v>0</v>
      </c>
      <c r="H46" s="173">
        <f t="shared" si="47"/>
        <v>0</v>
      </c>
      <c r="I46" s="173">
        <f t="shared" si="47"/>
        <v>-0.5</v>
      </c>
      <c r="J46" s="173">
        <f t="shared" si="47"/>
        <v>0</v>
      </c>
      <c r="K46" s="173">
        <f t="shared" si="47"/>
        <v>0</v>
      </c>
      <c r="L46" s="173">
        <f t="shared" si="47"/>
        <v>-0.5</v>
      </c>
      <c r="M46" s="173">
        <f t="shared" si="47"/>
        <v>0</v>
      </c>
      <c r="N46" s="173">
        <f t="shared" si="47"/>
        <v>0</v>
      </c>
      <c r="O46" s="173">
        <f t="shared" si="47"/>
        <v>-0.875</v>
      </c>
      <c r="P46" s="177">
        <f t="shared" si="41"/>
        <v>0</v>
      </c>
      <c r="Q46" s="178">
        <f t="shared" si="43"/>
        <v>-2.375</v>
      </c>
      <c r="R46" s="162"/>
      <c r="S46" s="251">
        <f t="shared" ref="S46:AD46" si="48">S44-S45</f>
        <v>0</v>
      </c>
      <c r="T46" s="229">
        <f t="shared" si="48"/>
        <v>0</v>
      </c>
      <c r="U46" s="229">
        <f t="shared" si="48"/>
        <v>-2152.5</v>
      </c>
      <c r="V46" s="229">
        <f t="shared" si="48"/>
        <v>0</v>
      </c>
      <c r="W46" s="229">
        <f t="shared" si="48"/>
        <v>0</v>
      </c>
      <c r="X46" s="229">
        <f t="shared" si="48"/>
        <v>-2152.5</v>
      </c>
      <c r="Y46" s="229">
        <f t="shared" si="48"/>
        <v>0</v>
      </c>
      <c r="Z46" s="229">
        <f t="shared" si="48"/>
        <v>0</v>
      </c>
      <c r="AA46" s="229">
        <f t="shared" si="48"/>
        <v>-2152.5</v>
      </c>
      <c r="AB46" s="229">
        <f t="shared" si="48"/>
        <v>0</v>
      </c>
      <c r="AC46" s="229">
        <f t="shared" si="48"/>
        <v>0</v>
      </c>
      <c r="AD46" s="229">
        <f t="shared" si="48"/>
        <v>-3766.875</v>
      </c>
      <c r="AE46" s="92">
        <f t="shared" si="42"/>
        <v>0</v>
      </c>
      <c r="AF46" s="93">
        <f t="shared" si="44"/>
        <v>-10224.375</v>
      </c>
      <c r="AG46" s="162"/>
      <c r="AH46" s="251">
        <f t="shared" ref="AH46:AS46" si="49">AH44-AH45</f>
        <v>0</v>
      </c>
      <c r="AI46" s="231">
        <f t="shared" si="49"/>
        <v>0</v>
      </c>
      <c r="AJ46" s="231">
        <f t="shared" si="49"/>
        <v>-427.5</v>
      </c>
      <c r="AK46" s="231">
        <f t="shared" si="49"/>
        <v>0</v>
      </c>
      <c r="AL46" s="231">
        <f t="shared" si="49"/>
        <v>0</v>
      </c>
      <c r="AM46" s="231">
        <f t="shared" si="49"/>
        <v>-427.5</v>
      </c>
      <c r="AN46" s="231">
        <f t="shared" si="49"/>
        <v>0</v>
      </c>
      <c r="AO46" s="231">
        <f t="shared" si="49"/>
        <v>0</v>
      </c>
      <c r="AP46" s="231">
        <f t="shared" si="49"/>
        <v>-427.5</v>
      </c>
      <c r="AQ46" s="231">
        <f t="shared" si="49"/>
        <v>0</v>
      </c>
      <c r="AR46" s="231">
        <f t="shared" si="49"/>
        <v>0</v>
      </c>
      <c r="AS46" s="231">
        <f t="shared" si="49"/>
        <v>-748.125</v>
      </c>
      <c r="AT46" s="100">
        <f t="shared" si="45"/>
        <v>0</v>
      </c>
      <c r="AU46" s="114">
        <f t="shared" si="46"/>
        <v>-2030.625</v>
      </c>
    </row>
    <row r="47" spans="1:47" s="9" customFormat="1">
      <c r="A47" s="639" t="s">
        <v>101</v>
      </c>
      <c r="B47" s="163" t="s">
        <v>74</v>
      </c>
      <c r="C47" s="30" t="s">
        <v>51</v>
      </c>
      <c r="D47" s="48">
        <v>23.627800499999999</v>
      </c>
      <c r="E47" s="149">
        <v>7.5783125</v>
      </c>
      <c r="F47" s="149">
        <v>16.1211375</v>
      </c>
      <c r="G47" s="149">
        <v>14.44013</v>
      </c>
      <c r="H47" s="149">
        <v>9.0939750000000004</v>
      </c>
      <c r="I47" s="149">
        <v>26.6481025</v>
      </c>
      <c r="J47" s="149">
        <v>7.3137604999999999</v>
      </c>
      <c r="K47" s="149">
        <v>8.4601524999999995</v>
      </c>
      <c r="L47" s="149">
        <v>9.0939750000000004</v>
      </c>
      <c r="M47" s="149">
        <v>10.6096375</v>
      </c>
      <c r="N47" s="149">
        <v>25.6450095</v>
      </c>
      <c r="O47" s="149">
        <v>9.5348950000000006</v>
      </c>
      <c r="P47" s="99">
        <f t="shared" si="41"/>
        <v>23.627800499999999</v>
      </c>
      <c r="Q47" s="50">
        <f>SUM(D47:O47)</f>
        <v>168.16688799999997</v>
      </c>
      <c r="R47" s="161"/>
      <c r="S47" s="48">
        <v>100026.49</v>
      </c>
      <c r="T47" s="187">
        <v>31471.77</v>
      </c>
      <c r="U47" s="187">
        <v>72441.94</v>
      </c>
      <c r="V47" s="187">
        <v>59837.279999999999</v>
      </c>
      <c r="W47" s="187">
        <v>40668.26</v>
      </c>
      <c r="X47" s="187">
        <v>106274.96</v>
      </c>
      <c r="Y47" s="187">
        <v>33113.86</v>
      </c>
      <c r="Z47" s="187">
        <v>37974.800000000003</v>
      </c>
      <c r="AA47" s="187">
        <v>40641.81</v>
      </c>
      <c r="AB47" s="187">
        <v>47354.15</v>
      </c>
      <c r="AC47" s="187">
        <v>104906.23</v>
      </c>
      <c r="AD47" s="187">
        <v>42577</v>
      </c>
      <c r="AE47" s="37">
        <f t="shared" si="42"/>
        <v>100026.49</v>
      </c>
      <c r="AF47" s="36">
        <f>SUM(S47:AD47)</f>
        <v>717288.54999999993</v>
      </c>
      <c r="AG47" s="161"/>
      <c r="AH47" s="48">
        <v>23372.95</v>
      </c>
      <c r="AI47" s="188">
        <v>6807.36</v>
      </c>
      <c r="AJ47" s="188">
        <v>20136.36</v>
      </c>
      <c r="AK47" s="188">
        <v>13033.72</v>
      </c>
      <c r="AL47" s="188">
        <v>11152.33</v>
      </c>
      <c r="AM47" s="188">
        <v>18328.78</v>
      </c>
      <c r="AN47" s="188">
        <v>9201.3799999999992</v>
      </c>
      <c r="AO47" s="188">
        <v>9909.24</v>
      </c>
      <c r="AP47" s="188">
        <v>10449.799999999999</v>
      </c>
      <c r="AQ47" s="188">
        <v>12092.11</v>
      </c>
      <c r="AR47" s="188">
        <v>19745.490000000002</v>
      </c>
      <c r="AS47" s="188">
        <v>10880.14</v>
      </c>
      <c r="AT47" s="55">
        <f t="shared" si="45"/>
        <v>23372.95</v>
      </c>
      <c r="AU47" s="56">
        <f>SUM(AH47:AS47)</f>
        <v>165109.66000000003</v>
      </c>
    </row>
    <row r="48" spans="1:47" s="9" customFormat="1">
      <c r="A48" s="639"/>
      <c r="B48" s="157"/>
      <c r="C48" s="30" t="s">
        <v>52</v>
      </c>
      <c r="D48" s="48">
        <v>9.9207000000000001</v>
      </c>
      <c r="E48" s="149">
        <v>5.2359249999999999</v>
      </c>
      <c r="F48" s="149">
        <v>30.5612675</v>
      </c>
      <c r="G48" s="149">
        <v>16.3967125</v>
      </c>
      <c r="H48" s="149">
        <v>8.1019050000000004</v>
      </c>
      <c r="I48" s="149">
        <v>12.5937775</v>
      </c>
      <c r="J48" s="149">
        <v>5.4839425000000004</v>
      </c>
      <c r="K48" s="149">
        <v>31.525780000000001</v>
      </c>
      <c r="L48" s="149">
        <v>10.416734999999999</v>
      </c>
      <c r="M48" s="149">
        <v>3.4446875000000001</v>
      </c>
      <c r="N48" s="149">
        <v>2.75345</v>
      </c>
      <c r="O48" s="149">
        <v>11.537392499999999</v>
      </c>
      <c r="P48" s="99">
        <f t="shared" si="41"/>
        <v>9.9207000000000001</v>
      </c>
      <c r="Q48" s="50">
        <f t="shared" ref="Q48:Q58" si="50">SUM(D48:O48)</f>
        <v>147.97227499999997</v>
      </c>
      <c r="R48" s="161"/>
      <c r="S48" s="48">
        <v>44337.26</v>
      </c>
      <c r="T48" s="187">
        <v>23422.77</v>
      </c>
      <c r="U48" s="187">
        <v>125487.76</v>
      </c>
      <c r="V48" s="187">
        <v>73159.11</v>
      </c>
      <c r="W48" s="187">
        <v>36441.49</v>
      </c>
      <c r="X48" s="187">
        <v>60307.94</v>
      </c>
      <c r="Y48" s="187">
        <v>26683.37</v>
      </c>
      <c r="Z48" s="187">
        <v>152323.76</v>
      </c>
      <c r="AA48" s="187">
        <v>53119.85</v>
      </c>
      <c r="AB48" s="187">
        <v>17269.16</v>
      </c>
      <c r="AC48" s="187">
        <v>14306.88</v>
      </c>
      <c r="AD48" s="187">
        <v>60095.11</v>
      </c>
      <c r="AE48" s="37">
        <f t="shared" si="42"/>
        <v>44337.26</v>
      </c>
      <c r="AF48" s="36">
        <f t="shared" ref="AF48:AF58" si="51">SUM(S48:AD48)</f>
        <v>686954.46</v>
      </c>
      <c r="AG48" s="161"/>
      <c r="AH48" s="48">
        <v>11356.14</v>
      </c>
      <c r="AI48" s="188">
        <v>5986.74</v>
      </c>
      <c r="AJ48" s="188">
        <v>25271.56</v>
      </c>
      <c r="AK48" s="188">
        <v>19233.490000000002</v>
      </c>
      <c r="AL48" s="188">
        <v>9856.15</v>
      </c>
      <c r="AM48" s="188">
        <v>19264.68</v>
      </c>
      <c r="AN48" s="188">
        <v>9021.7800000000007</v>
      </c>
      <c r="AO48" s="188">
        <v>42485.32</v>
      </c>
      <c r="AP48" s="188">
        <v>15945.84</v>
      </c>
      <c r="AQ48" s="188">
        <v>74988.490000000005</v>
      </c>
      <c r="AR48" s="188">
        <v>4159.54</v>
      </c>
      <c r="AS48" s="188">
        <v>17540.53</v>
      </c>
      <c r="AT48" s="55">
        <f t="shared" si="45"/>
        <v>11356.14</v>
      </c>
      <c r="AU48" s="56">
        <f t="shared" ref="AU48:AU58" si="52">SUM(AH48:AS48)</f>
        <v>255110.26</v>
      </c>
    </row>
    <row r="49" spans="1:47" s="9" customFormat="1">
      <c r="A49" s="639"/>
      <c r="B49" s="157"/>
      <c r="C49" s="30" t="s">
        <v>41</v>
      </c>
      <c r="D49" s="48">
        <v>12.671849999999999</v>
      </c>
      <c r="E49" s="149">
        <v>7.7987725000000001</v>
      </c>
      <c r="F49" s="149">
        <v>7.1899075000000003</v>
      </c>
      <c r="G49" s="149">
        <v>25.651630000000001</v>
      </c>
      <c r="H49" s="149">
        <v>12.506505000000001</v>
      </c>
      <c r="I49" s="149">
        <v>5.4839425000000004</v>
      </c>
      <c r="J49" s="149">
        <v>7.4680825000000004</v>
      </c>
      <c r="K49" s="149">
        <v>7.6609850000000002</v>
      </c>
      <c r="L49" s="149">
        <v>11.381247500000001</v>
      </c>
      <c r="M49" s="149">
        <v>7.3027375000000001</v>
      </c>
      <c r="N49" s="149">
        <v>1.87391</v>
      </c>
      <c r="O49" s="149">
        <v>8.4601524999999995</v>
      </c>
      <c r="P49" s="99">
        <f t="shared" si="41"/>
        <v>12.671849999999999</v>
      </c>
      <c r="Q49" s="50">
        <f t="shared" si="50"/>
        <v>115.44972249999998</v>
      </c>
      <c r="R49" s="161"/>
      <c r="S49" s="48">
        <v>65428.34</v>
      </c>
      <c r="T49" s="187">
        <v>40527.71</v>
      </c>
      <c r="U49" s="187">
        <v>38132.07</v>
      </c>
      <c r="V49" s="187">
        <v>123235.25</v>
      </c>
      <c r="W49" s="187">
        <v>64026.46</v>
      </c>
      <c r="X49" s="187">
        <v>29150.880000000001</v>
      </c>
      <c r="Y49" s="187">
        <v>38188.089999999997</v>
      </c>
      <c r="Z49" s="187">
        <v>41081.629999999997</v>
      </c>
      <c r="AA49" s="187">
        <v>59399.22</v>
      </c>
      <c r="AB49" s="187">
        <v>38109.26</v>
      </c>
      <c r="AC49" s="187">
        <v>9638.52</v>
      </c>
      <c r="AD49" s="187">
        <v>43565.13</v>
      </c>
      <c r="AE49" s="37">
        <f t="shared" si="42"/>
        <v>65428.34</v>
      </c>
      <c r="AF49" s="36">
        <f t="shared" si="51"/>
        <v>590482.56000000006</v>
      </c>
      <c r="AG49" s="161"/>
      <c r="AH49" s="48">
        <v>18404.52</v>
      </c>
      <c r="AI49" s="188">
        <v>11465.38</v>
      </c>
      <c r="AJ49" s="188">
        <v>11343.12</v>
      </c>
      <c r="AK49" s="188">
        <v>27762.37</v>
      </c>
      <c r="AL49" s="188">
        <v>17435.080000000002</v>
      </c>
      <c r="AM49" s="188">
        <v>8694.1200000000008</v>
      </c>
      <c r="AN49" s="188">
        <v>10319.69</v>
      </c>
      <c r="AO49" s="188">
        <v>12504.81</v>
      </c>
      <c r="AP49" s="188">
        <v>16869</v>
      </c>
      <c r="AQ49" s="188">
        <v>10826.15</v>
      </c>
      <c r="AR49" s="188">
        <v>2608.48</v>
      </c>
      <c r="AS49" s="188">
        <v>11915.64</v>
      </c>
      <c r="AT49" s="55">
        <f t="shared" si="45"/>
        <v>18404.52</v>
      </c>
      <c r="AU49" s="56">
        <f t="shared" si="52"/>
        <v>160148.35999999999</v>
      </c>
    </row>
    <row r="50" spans="1:47" s="9" customFormat="1">
      <c r="A50" s="639"/>
      <c r="B50" s="157"/>
      <c r="C50" s="30" t="s">
        <v>44</v>
      </c>
      <c r="D50" s="48">
        <v>29.927444999999999</v>
      </c>
      <c r="E50" s="149">
        <v>12.01507</v>
      </c>
      <c r="F50" s="149">
        <v>7.8263299999999996</v>
      </c>
      <c r="G50" s="149">
        <v>12.263087499999999</v>
      </c>
      <c r="H50" s="149">
        <v>4.5745449999999996</v>
      </c>
      <c r="I50" s="149">
        <v>16.644729999999999</v>
      </c>
      <c r="J50" s="149">
        <v>11.9323975</v>
      </c>
      <c r="K50" s="149">
        <v>4.7674475000000003</v>
      </c>
      <c r="L50" s="149">
        <v>4.0233949999999998</v>
      </c>
      <c r="M50" s="149">
        <v>21.191717499999999</v>
      </c>
      <c r="N50" s="149">
        <v>14.605475</v>
      </c>
      <c r="O50" s="149">
        <v>12.621335</v>
      </c>
      <c r="P50" s="99">
        <f t="shared" si="41"/>
        <v>29.927444999999999</v>
      </c>
      <c r="Q50" s="50">
        <f t="shared" si="50"/>
        <v>152.39297499999998</v>
      </c>
      <c r="R50" s="161"/>
      <c r="S50" s="48">
        <v>145705.34</v>
      </c>
      <c r="T50" s="187">
        <v>62336.72</v>
      </c>
      <c r="U50" s="187">
        <v>40037.75</v>
      </c>
      <c r="V50" s="187">
        <v>63726.73</v>
      </c>
      <c r="W50" s="187">
        <v>23647.65</v>
      </c>
      <c r="X50" s="187">
        <v>86118.66</v>
      </c>
      <c r="Y50" s="187">
        <v>61433.919999999998</v>
      </c>
      <c r="Z50" s="187">
        <v>23971.19</v>
      </c>
      <c r="AA50" s="187">
        <v>20383.73</v>
      </c>
      <c r="AB50" s="187">
        <v>109201.92</v>
      </c>
      <c r="AC50" s="187">
        <v>75556.789999999994</v>
      </c>
      <c r="AD50" s="187">
        <v>66299.47</v>
      </c>
      <c r="AE50" s="37">
        <f t="shared" si="42"/>
        <v>145705.34</v>
      </c>
      <c r="AF50" s="36">
        <f t="shared" si="51"/>
        <v>778419.87</v>
      </c>
      <c r="AG50" s="161"/>
      <c r="AH50" s="48">
        <v>34354.54</v>
      </c>
      <c r="AI50" s="188">
        <v>17388.330000000002</v>
      </c>
      <c r="AJ50" s="188">
        <v>10587.35</v>
      </c>
      <c r="AK50" s="188">
        <v>17836.97</v>
      </c>
      <c r="AL50" s="188">
        <v>6501.19</v>
      </c>
      <c r="AM50" s="188">
        <v>23982.34</v>
      </c>
      <c r="AN50" s="188">
        <v>16913.22</v>
      </c>
      <c r="AO50" s="188">
        <v>6185.44</v>
      </c>
      <c r="AP50" s="188">
        <v>5324.76</v>
      </c>
      <c r="AQ50" s="188">
        <v>29773.5</v>
      </c>
      <c r="AR50" s="188">
        <v>20898.740000000002</v>
      </c>
      <c r="AS50" s="188">
        <v>19131.61</v>
      </c>
      <c r="AT50" s="55">
        <f t="shared" si="45"/>
        <v>34354.54</v>
      </c>
      <c r="AU50" s="56">
        <f t="shared" si="52"/>
        <v>208877.99</v>
      </c>
    </row>
    <row r="51" spans="1:47" s="9" customFormat="1">
      <c r="A51" s="639"/>
      <c r="B51" s="157"/>
      <c r="C51" s="30" t="s">
        <v>49</v>
      </c>
      <c r="D51" s="48">
        <v>12.676450000000001</v>
      </c>
      <c r="E51" s="149">
        <v>8.9561875000000004</v>
      </c>
      <c r="F51" s="149">
        <v>17.223437499999999</v>
      </c>
      <c r="G51" s="149">
        <v>11.849724999999999</v>
      </c>
      <c r="H51" s="149">
        <v>11.2159025</v>
      </c>
      <c r="I51" s="149">
        <v>8.2672500000000007</v>
      </c>
      <c r="J51" s="149">
        <v>10.7749825</v>
      </c>
      <c r="K51" s="149">
        <v>14.688147499999999</v>
      </c>
      <c r="L51" s="149">
        <v>6.9169324999999997</v>
      </c>
      <c r="M51" s="149">
        <v>13.33783</v>
      </c>
      <c r="N51" s="149">
        <v>10.196275</v>
      </c>
      <c r="O51" s="149">
        <v>17.361225000000001</v>
      </c>
      <c r="P51" s="99">
        <f t="shared" si="41"/>
        <v>12.676450000000001</v>
      </c>
      <c r="Q51" s="50">
        <f t="shared" si="50"/>
        <v>143.46434499999998</v>
      </c>
      <c r="R51" s="161"/>
      <c r="S51" s="48">
        <v>66754.31</v>
      </c>
      <c r="T51" s="187">
        <v>46204.63</v>
      </c>
      <c r="U51" s="187">
        <v>90305.93</v>
      </c>
      <c r="V51" s="187">
        <v>63630.28</v>
      </c>
      <c r="W51" s="187">
        <v>59649.73</v>
      </c>
      <c r="X51" s="187">
        <v>44261.57</v>
      </c>
      <c r="Y51" s="187">
        <v>57330.76</v>
      </c>
      <c r="Z51" s="187">
        <v>76635.740000000005</v>
      </c>
      <c r="AA51" s="187">
        <v>37324.42</v>
      </c>
      <c r="AB51" s="187">
        <v>70107.38</v>
      </c>
      <c r="AC51" s="187">
        <v>52304.15</v>
      </c>
      <c r="AD51" s="187">
        <v>92656.65</v>
      </c>
      <c r="AE51" s="37">
        <f t="shared" si="42"/>
        <v>66754.31</v>
      </c>
      <c r="AF51" s="36">
        <f t="shared" si="51"/>
        <v>757165.55</v>
      </c>
      <c r="AG51" s="161"/>
      <c r="AH51" s="48">
        <v>18700.080000000002</v>
      </c>
      <c r="AI51" s="188">
        <v>11808.14</v>
      </c>
      <c r="AJ51" s="188">
        <v>24222.1</v>
      </c>
      <c r="AK51" s="188">
        <v>18095.099999999999</v>
      </c>
      <c r="AL51" s="188">
        <v>16606.71</v>
      </c>
      <c r="AM51" s="188">
        <v>12435.4</v>
      </c>
      <c r="AN51" s="188">
        <v>15794.17</v>
      </c>
      <c r="AO51" s="188">
        <v>18945.490000000002</v>
      </c>
      <c r="AP51" s="188">
        <v>10233.08</v>
      </c>
      <c r="AQ51" s="188">
        <v>17299.189999999999</v>
      </c>
      <c r="AR51" s="188">
        <v>12086.29</v>
      </c>
      <c r="AS51" s="188">
        <v>24293.78</v>
      </c>
      <c r="AT51" s="55">
        <f t="shared" si="45"/>
        <v>18700.080000000002</v>
      </c>
      <c r="AU51" s="56">
        <f t="shared" si="52"/>
        <v>200519.53</v>
      </c>
    </row>
    <row r="52" spans="1:47" s="9" customFormat="1">
      <c r="A52" s="639"/>
      <c r="B52" s="157"/>
      <c r="C52" s="33" t="s">
        <v>65</v>
      </c>
      <c r="D52" s="48">
        <v>9.9207000000000001</v>
      </c>
      <c r="E52" s="149">
        <v>18.904444999999999</v>
      </c>
      <c r="F52" s="149">
        <v>7.220065</v>
      </c>
      <c r="G52" s="149">
        <v>12.4284325</v>
      </c>
      <c r="H52" s="149">
        <v>12.263087499999999</v>
      </c>
      <c r="I52" s="149">
        <v>7.7436575000000003</v>
      </c>
      <c r="J52" s="149">
        <v>16.7274025</v>
      </c>
      <c r="K52" s="149">
        <v>6.1177650000000003</v>
      </c>
      <c r="L52" s="149">
        <v>13.806307500000001</v>
      </c>
      <c r="M52" s="149">
        <v>14.385014999999999</v>
      </c>
      <c r="N52" s="149">
        <v>2.3975024999999999</v>
      </c>
      <c r="O52" s="149">
        <v>3.3895724999999999</v>
      </c>
      <c r="P52" s="99">
        <f t="shared" si="41"/>
        <v>9.9207000000000001</v>
      </c>
      <c r="Q52" s="50">
        <f t="shared" si="50"/>
        <v>125.30395249999999</v>
      </c>
      <c r="R52" s="161"/>
      <c r="S52" s="48">
        <v>52112.33</v>
      </c>
      <c r="T52" s="187">
        <v>98451.22</v>
      </c>
      <c r="U52" s="187">
        <v>37762.6</v>
      </c>
      <c r="V52" s="187">
        <v>65820.539999999994</v>
      </c>
      <c r="W52" s="187">
        <v>65263.57</v>
      </c>
      <c r="X52" s="187">
        <v>40777.800000000003</v>
      </c>
      <c r="Y52" s="187">
        <v>88594.87</v>
      </c>
      <c r="Z52" s="187">
        <v>33589.31</v>
      </c>
      <c r="AA52" s="187">
        <v>75158.720000000001</v>
      </c>
      <c r="AB52" s="187">
        <v>78942.34</v>
      </c>
      <c r="AC52" s="187">
        <v>12848.4</v>
      </c>
      <c r="AD52" s="187">
        <v>18280.55</v>
      </c>
      <c r="AE52" s="37">
        <f t="shared" si="42"/>
        <v>52112.33</v>
      </c>
      <c r="AF52" s="36">
        <f t="shared" si="51"/>
        <v>667602.25</v>
      </c>
      <c r="AG52" s="161"/>
      <c r="AH52" s="48">
        <v>13034.9</v>
      </c>
      <c r="AI52" s="188">
        <v>23897.32</v>
      </c>
      <c r="AJ52" s="188">
        <v>9229.2099999999991</v>
      </c>
      <c r="AK52" s="188">
        <v>16801.919999999998</v>
      </c>
      <c r="AL52" s="188">
        <v>16865.580000000002</v>
      </c>
      <c r="AM52" s="188">
        <v>10291</v>
      </c>
      <c r="AN52" s="188">
        <v>22589.67</v>
      </c>
      <c r="AO52" s="188">
        <v>9262.51</v>
      </c>
      <c r="AP52" s="188">
        <v>20111.52</v>
      </c>
      <c r="AQ52" s="188">
        <v>21583.62</v>
      </c>
      <c r="AR52" s="188">
        <v>3267.47</v>
      </c>
      <c r="AS52" s="188">
        <v>4761.58</v>
      </c>
      <c r="AT52" s="55">
        <f t="shared" si="45"/>
        <v>13034.9</v>
      </c>
      <c r="AU52" s="56">
        <f t="shared" si="52"/>
        <v>171696.29999999996</v>
      </c>
    </row>
    <row r="53" spans="1:47" s="9" customFormat="1">
      <c r="A53" s="639"/>
      <c r="B53" s="157"/>
      <c r="C53" s="33" t="s">
        <v>72</v>
      </c>
      <c r="D53" s="48">
        <v>10.029999999999999</v>
      </c>
      <c r="E53" s="149">
        <v>5.81</v>
      </c>
      <c r="F53" s="149">
        <v>6.72</v>
      </c>
      <c r="G53" s="149">
        <v>3.36</v>
      </c>
      <c r="H53" s="149">
        <v>6.94</v>
      </c>
      <c r="I53" s="149">
        <v>4.91</v>
      </c>
      <c r="J53" s="149">
        <v>9.0399999999999991</v>
      </c>
      <c r="K53" s="149">
        <v>4.41</v>
      </c>
      <c r="L53" s="149">
        <v>4.96</v>
      </c>
      <c r="M53" s="149">
        <v>9.92</v>
      </c>
      <c r="N53" s="149">
        <v>2.2000000000000002</v>
      </c>
      <c r="O53" s="149">
        <v>8.65</v>
      </c>
      <c r="P53" s="99">
        <f t="shared" si="41"/>
        <v>10.029999999999999</v>
      </c>
      <c r="Q53" s="50">
        <f t="shared" si="50"/>
        <v>76.95</v>
      </c>
      <c r="R53" s="161"/>
      <c r="S53" s="48">
        <v>53995</v>
      </c>
      <c r="T53" s="187">
        <v>31159.83</v>
      </c>
      <c r="U53" s="187">
        <v>37601.68</v>
      </c>
      <c r="V53" s="187">
        <v>18575.43</v>
      </c>
      <c r="W53" s="187">
        <v>38906.79</v>
      </c>
      <c r="X53" s="187">
        <v>26790.31</v>
      </c>
      <c r="Y53" s="187">
        <v>49795.89</v>
      </c>
      <c r="Z53" s="187">
        <v>23412.86</v>
      </c>
      <c r="AA53" s="187">
        <v>26675.67</v>
      </c>
      <c r="AB53" s="187">
        <v>53830.78</v>
      </c>
      <c r="AC53" s="187">
        <v>12169.4</v>
      </c>
      <c r="AD53" s="187">
        <v>48135</v>
      </c>
      <c r="AE53" s="37">
        <f t="shared" si="42"/>
        <v>53995</v>
      </c>
      <c r="AF53" s="36">
        <f t="shared" si="51"/>
        <v>421048.64</v>
      </c>
      <c r="AG53" s="161"/>
      <c r="AH53" s="48">
        <v>13996.93</v>
      </c>
      <c r="AI53" s="188">
        <v>7949.11</v>
      </c>
      <c r="AJ53" s="188">
        <v>10731.64</v>
      </c>
      <c r="AK53" s="188">
        <v>5116.95</v>
      </c>
      <c r="AL53" s="188">
        <v>11183.09</v>
      </c>
      <c r="AM53" s="188">
        <v>7212</v>
      </c>
      <c r="AN53" s="188">
        <v>13314.28</v>
      </c>
      <c r="AO53" s="188">
        <v>5809.35</v>
      </c>
      <c r="AP53" s="188">
        <v>6455.29</v>
      </c>
      <c r="AQ53" s="188">
        <v>14254.44</v>
      </c>
      <c r="AR53" s="188">
        <v>3337.1</v>
      </c>
      <c r="AS53" s="188">
        <v>13540.11</v>
      </c>
      <c r="AT53" s="55">
        <f t="shared" si="45"/>
        <v>13996.93</v>
      </c>
      <c r="AU53" s="56">
        <f t="shared" si="52"/>
        <v>112900.29000000001</v>
      </c>
    </row>
    <row r="54" spans="1:47" s="9" customFormat="1">
      <c r="A54" s="639"/>
      <c r="B54" s="157"/>
      <c r="C54" s="30" t="s">
        <v>86</v>
      </c>
      <c r="D54" s="48">
        <v>8.6300000000000008</v>
      </c>
      <c r="E54" s="149">
        <v>6.64</v>
      </c>
      <c r="F54" s="149">
        <v>6.53</v>
      </c>
      <c r="G54" s="149">
        <v>6.61</v>
      </c>
      <c r="H54" s="149">
        <v>8.82</v>
      </c>
      <c r="I54" s="149">
        <v>4.41</v>
      </c>
      <c r="J54" s="149">
        <v>5.51</v>
      </c>
      <c r="K54" s="149">
        <v>3.36</v>
      </c>
      <c r="L54" s="149">
        <v>6.61</v>
      </c>
      <c r="M54" s="149">
        <v>5.51</v>
      </c>
      <c r="N54" s="149">
        <v>7.72</v>
      </c>
      <c r="O54" s="149">
        <v>7.77</v>
      </c>
      <c r="P54" s="99">
        <f t="shared" si="41"/>
        <v>8.6300000000000008</v>
      </c>
      <c r="Q54" s="50">
        <f t="shared" si="50"/>
        <v>78.11999999999999</v>
      </c>
      <c r="R54" s="161"/>
      <c r="S54" s="48">
        <v>46984</v>
      </c>
      <c r="T54" s="187">
        <v>36666.339999999997</v>
      </c>
      <c r="U54" s="187">
        <v>36068.870000000003</v>
      </c>
      <c r="V54" s="187">
        <v>36508.18</v>
      </c>
      <c r="W54" s="187">
        <v>48599.53</v>
      </c>
      <c r="X54" s="187">
        <v>23870.67</v>
      </c>
      <c r="Y54" s="187">
        <v>29695.97</v>
      </c>
      <c r="Z54" s="187">
        <v>19387.259999999998</v>
      </c>
      <c r="AA54" s="187">
        <v>38183.67</v>
      </c>
      <c r="AB54" s="187">
        <v>32297.4</v>
      </c>
      <c r="AC54" s="187">
        <v>44577.02</v>
      </c>
      <c r="AD54" s="187">
        <v>44917</v>
      </c>
      <c r="AE54" s="37">
        <f t="shared" si="42"/>
        <v>46984</v>
      </c>
      <c r="AF54" s="36">
        <f t="shared" si="51"/>
        <v>437755.91</v>
      </c>
      <c r="AG54" s="161"/>
      <c r="AH54" s="48">
        <v>12435.39</v>
      </c>
      <c r="AI54" s="188">
        <v>10124.879999999999</v>
      </c>
      <c r="AJ54" s="188">
        <v>9960.07</v>
      </c>
      <c r="AK54" s="188">
        <v>10087.799999999999</v>
      </c>
      <c r="AL54" s="188">
        <v>13402.4</v>
      </c>
      <c r="AM54" s="188">
        <v>6188.68</v>
      </c>
      <c r="AN54" s="188">
        <v>7595.08</v>
      </c>
      <c r="AO54" s="188">
        <v>5822.26</v>
      </c>
      <c r="AP54" s="188">
        <v>11448.05</v>
      </c>
      <c r="AQ54" s="188">
        <v>9124.34</v>
      </c>
      <c r="AR54" s="188">
        <v>12325.03</v>
      </c>
      <c r="AS54" s="188">
        <v>12484.35</v>
      </c>
      <c r="AT54" s="55">
        <f t="shared" si="45"/>
        <v>12435.39</v>
      </c>
      <c r="AU54" s="56">
        <f t="shared" si="52"/>
        <v>120998.33</v>
      </c>
    </row>
    <row r="55" spans="1:47" s="9" customFormat="1">
      <c r="A55" s="639"/>
      <c r="B55" s="157"/>
      <c r="C55" s="30" t="s">
        <v>96</v>
      </c>
      <c r="D55" s="48">
        <v>5.51</v>
      </c>
      <c r="E55" s="237">
        <v>4.41</v>
      </c>
      <c r="F55" s="149">
        <v>6.06</v>
      </c>
      <c r="G55" s="149">
        <v>7.8</v>
      </c>
      <c r="H55" s="149">
        <v>4.46</v>
      </c>
      <c r="I55" s="149">
        <v>8.85</v>
      </c>
      <c r="J55" s="149">
        <v>4.41</v>
      </c>
      <c r="K55" s="149">
        <v>7.28</v>
      </c>
      <c r="L55" s="149">
        <v>9.98</v>
      </c>
      <c r="M55" s="149">
        <v>7.72</v>
      </c>
      <c r="N55" s="149">
        <v>14.33</v>
      </c>
      <c r="O55" s="149">
        <v>10</v>
      </c>
      <c r="P55" s="99">
        <f t="shared" si="41"/>
        <v>5.51</v>
      </c>
      <c r="Q55" s="50">
        <f t="shared" si="50"/>
        <v>90.81</v>
      </c>
      <c r="R55" s="161"/>
      <c r="S55" s="48">
        <v>31803</v>
      </c>
      <c r="T55" s="239">
        <v>25485.58</v>
      </c>
      <c r="U55" s="187">
        <v>35273.699999999997</v>
      </c>
      <c r="V55" s="187">
        <v>45133.68</v>
      </c>
      <c r="W55" s="187">
        <v>25824.69</v>
      </c>
      <c r="X55" s="187">
        <v>51141.22</v>
      </c>
      <c r="Y55" s="187">
        <v>25485.17</v>
      </c>
      <c r="Z55" s="187">
        <v>42301.86</v>
      </c>
      <c r="AA55" s="187">
        <v>57670.16</v>
      </c>
      <c r="AB55" s="187">
        <v>44640.93</v>
      </c>
      <c r="AC55" s="187">
        <v>82848.88</v>
      </c>
      <c r="AD55" s="187">
        <v>57408</v>
      </c>
      <c r="AE55" s="37">
        <f t="shared" si="42"/>
        <v>31803</v>
      </c>
      <c r="AF55" s="36">
        <f t="shared" si="51"/>
        <v>525016.86999999988</v>
      </c>
      <c r="AG55" s="161"/>
      <c r="AH55" s="48">
        <v>8782.3799999999992</v>
      </c>
      <c r="AI55" s="239">
        <v>7053.81</v>
      </c>
      <c r="AJ55" s="188">
        <v>9885.5300000000007</v>
      </c>
      <c r="AK55" s="188">
        <v>12464.66</v>
      </c>
      <c r="AL55" s="188">
        <v>7113.01</v>
      </c>
      <c r="AM55" s="188">
        <v>14027.2</v>
      </c>
      <c r="AN55" s="188">
        <v>7011.94</v>
      </c>
      <c r="AO55" s="188">
        <v>11819.54</v>
      </c>
      <c r="AP55" s="188">
        <v>15947.97</v>
      </c>
      <c r="AQ55" s="188">
        <v>12471.11</v>
      </c>
      <c r="AR55" s="188">
        <v>23018.47</v>
      </c>
      <c r="AS55" s="188">
        <v>14361</v>
      </c>
      <c r="AT55" s="55">
        <f t="shared" si="45"/>
        <v>8782.3799999999992</v>
      </c>
      <c r="AU55" s="56">
        <f t="shared" si="52"/>
        <v>143956.62</v>
      </c>
    </row>
    <row r="56" spans="1:47" s="9" customFormat="1">
      <c r="A56" s="639"/>
      <c r="B56" s="232"/>
      <c r="C56" s="30" t="s">
        <v>119</v>
      </c>
      <c r="D56" s="48">
        <v>3</v>
      </c>
      <c r="E56" s="237"/>
      <c r="F56" s="149"/>
      <c r="G56" s="149"/>
      <c r="H56" s="149"/>
      <c r="I56" s="149"/>
      <c r="J56" s="149"/>
      <c r="K56" s="149"/>
      <c r="L56" s="149"/>
      <c r="M56" s="149"/>
      <c r="N56" s="149"/>
      <c r="O56" s="149"/>
      <c r="P56" s="99">
        <f t="shared" si="41"/>
        <v>3</v>
      </c>
      <c r="Q56" s="50">
        <f t="shared" si="50"/>
        <v>3</v>
      </c>
      <c r="R56" s="161"/>
      <c r="S56" s="48">
        <v>19180</v>
      </c>
      <c r="T56" s="239"/>
      <c r="U56" s="187"/>
      <c r="V56" s="187"/>
      <c r="W56" s="187"/>
      <c r="X56" s="187"/>
      <c r="Y56" s="187"/>
      <c r="Z56" s="187"/>
      <c r="AA56" s="187"/>
      <c r="AB56" s="187"/>
      <c r="AC56" s="187"/>
      <c r="AD56" s="187"/>
      <c r="AE56" s="37">
        <f t="shared" si="42"/>
        <v>19180</v>
      </c>
      <c r="AF56" s="36">
        <f>SUM(S56:AD56)</f>
        <v>19180</v>
      </c>
      <c r="AG56" s="161"/>
      <c r="AH56" s="48">
        <v>3670</v>
      </c>
      <c r="AI56" s="239"/>
      <c r="AJ56" s="188"/>
      <c r="AK56" s="188"/>
      <c r="AL56" s="188"/>
      <c r="AM56" s="188"/>
      <c r="AN56" s="188"/>
      <c r="AO56" s="188"/>
      <c r="AP56" s="188"/>
      <c r="AQ56" s="188"/>
      <c r="AR56" s="188"/>
      <c r="AS56" s="188"/>
      <c r="AT56" s="55">
        <f t="shared" si="45"/>
        <v>3670</v>
      </c>
      <c r="AU56" s="56">
        <f t="shared" si="52"/>
        <v>3670</v>
      </c>
    </row>
    <row r="57" spans="1:47" s="9" customFormat="1">
      <c r="A57" s="639"/>
      <c r="B57" s="157"/>
      <c r="C57" s="30" t="s">
        <v>120</v>
      </c>
      <c r="D57" s="48">
        <v>6.0630000000000006</v>
      </c>
      <c r="E57" s="149">
        <v>4.4090000000000007</v>
      </c>
      <c r="F57" s="149">
        <v>5.5120000000000005</v>
      </c>
      <c r="G57" s="149">
        <v>9.5100000000000016</v>
      </c>
      <c r="H57" s="149">
        <v>4.9980000000000002</v>
      </c>
      <c r="I57" s="149">
        <v>6.6049999999999995</v>
      </c>
      <c r="J57" s="149">
        <v>4.4090000000000007</v>
      </c>
      <c r="K57" s="149">
        <v>7.2760000000000007</v>
      </c>
      <c r="L57" s="149">
        <v>7.2780000000000005</v>
      </c>
      <c r="M57" s="149">
        <v>7.7150000000000007</v>
      </c>
      <c r="N57" s="149">
        <v>9.4599999999999991</v>
      </c>
      <c r="O57" s="149">
        <v>8.2550000000000008</v>
      </c>
      <c r="P57" s="99">
        <f t="shared" si="41"/>
        <v>6.0630000000000006</v>
      </c>
      <c r="Q57" s="50">
        <f t="shared" si="50"/>
        <v>81.489999999999995</v>
      </c>
      <c r="R57" s="161"/>
      <c r="S57" s="48">
        <v>35076.924180000002</v>
      </c>
      <c r="T57" s="187">
        <v>25531.881739999997</v>
      </c>
      <c r="U57" s="187">
        <v>31941.260319999998</v>
      </c>
      <c r="V57" s="187">
        <v>55162.198599999989</v>
      </c>
      <c r="W57" s="187">
        <v>28976.478279999999</v>
      </c>
      <c r="X57" s="187">
        <v>38215.570299999999</v>
      </c>
      <c r="Y57" s="187">
        <v>25531.881739999997</v>
      </c>
      <c r="Z57" s="187">
        <v>42165.429359999995</v>
      </c>
      <c r="AA57" s="187">
        <v>42198.679080000002</v>
      </c>
      <c r="AB57" s="187">
        <v>44718.304899999996</v>
      </c>
      <c r="AC57" s="187">
        <v>54706.175599999995</v>
      </c>
      <c r="AD57" s="187">
        <v>47858.649299999997</v>
      </c>
      <c r="AE57" s="37">
        <f t="shared" si="42"/>
        <v>35076.924180000002</v>
      </c>
      <c r="AF57" s="36">
        <f t="shared" si="51"/>
        <v>472083.43339999998</v>
      </c>
      <c r="AG57" s="161"/>
      <c r="AH57" s="48">
        <v>9666.7092900000007</v>
      </c>
      <c r="AI57" s="188">
        <v>7053.6304700000001</v>
      </c>
      <c r="AJ57" s="188">
        <v>8840.3029600000009</v>
      </c>
      <c r="AK57" s="188">
        <v>15305.503299999998</v>
      </c>
      <c r="AL57" s="188">
        <v>8029.7103399999996</v>
      </c>
      <c r="AM57" s="188">
        <v>10533.817149999999</v>
      </c>
      <c r="AN57" s="188">
        <v>7053.6304700000001</v>
      </c>
      <c r="AO57" s="188">
        <v>11671.495080000001</v>
      </c>
      <c r="AP57" s="188">
        <v>11696.36274</v>
      </c>
      <c r="AQ57" s="188">
        <v>12384.508450000001</v>
      </c>
      <c r="AR57" s="188">
        <v>15059.031800000004</v>
      </c>
      <c r="AS57" s="188">
        <v>13261.696650000002</v>
      </c>
      <c r="AT57" s="55">
        <f t="shared" si="45"/>
        <v>9666.7092900000007</v>
      </c>
      <c r="AU57" s="56">
        <f t="shared" si="52"/>
        <v>130556.39869999999</v>
      </c>
    </row>
    <row r="58" spans="1:47" s="9" customFormat="1" ht="15.75" thickBot="1">
      <c r="A58" s="639"/>
      <c r="B58" s="159"/>
      <c r="C58" s="31" t="s">
        <v>18</v>
      </c>
      <c r="D58" s="94">
        <f t="shared" ref="D58:O58" si="53">D56-D57</f>
        <v>-3.0630000000000006</v>
      </c>
      <c r="E58" s="150">
        <f t="shared" si="53"/>
        <v>-4.4090000000000007</v>
      </c>
      <c r="F58" s="150">
        <f t="shared" si="53"/>
        <v>-5.5120000000000005</v>
      </c>
      <c r="G58" s="150">
        <f t="shared" si="53"/>
        <v>-9.5100000000000016</v>
      </c>
      <c r="H58" s="150">
        <f t="shared" si="53"/>
        <v>-4.9980000000000002</v>
      </c>
      <c r="I58" s="150">
        <f t="shared" si="53"/>
        <v>-6.6049999999999995</v>
      </c>
      <c r="J58" s="150">
        <f t="shared" si="53"/>
        <v>-4.4090000000000007</v>
      </c>
      <c r="K58" s="150">
        <f t="shared" si="53"/>
        <v>-7.2760000000000007</v>
      </c>
      <c r="L58" s="150">
        <f t="shared" si="53"/>
        <v>-7.2780000000000005</v>
      </c>
      <c r="M58" s="150">
        <f t="shared" si="53"/>
        <v>-7.7150000000000007</v>
      </c>
      <c r="N58" s="150">
        <f t="shared" si="53"/>
        <v>-9.4599999999999991</v>
      </c>
      <c r="O58" s="150">
        <f t="shared" si="53"/>
        <v>-8.2550000000000008</v>
      </c>
      <c r="P58" s="116">
        <f t="shared" si="41"/>
        <v>-3.0630000000000006</v>
      </c>
      <c r="Q58" s="98">
        <f t="shared" si="50"/>
        <v>-78.489999999999995</v>
      </c>
      <c r="R58" s="161"/>
      <c r="S58" s="94">
        <f t="shared" ref="S58:AD58" si="54">S56-S57</f>
        <v>-15896.924180000002</v>
      </c>
      <c r="T58" s="229">
        <f t="shared" si="54"/>
        <v>-25531.881739999997</v>
      </c>
      <c r="U58" s="229">
        <f t="shared" si="54"/>
        <v>-31941.260319999998</v>
      </c>
      <c r="V58" s="229">
        <f t="shared" si="54"/>
        <v>-55162.198599999989</v>
      </c>
      <c r="W58" s="229">
        <f t="shared" si="54"/>
        <v>-28976.478279999999</v>
      </c>
      <c r="X58" s="229">
        <f t="shared" si="54"/>
        <v>-38215.570299999999</v>
      </c>
      <c r="Y58" s="229">
        <f t="shared" si="54"/>
        <v>-25531.881739999997</v>
      </c>
      <c r="Z58" s="229">
        <f t="shared" si="54"/>
        <v>-42165.429359999995</v>
      </c>
      <c r="AA58" s="229">
        <f t="shared" si="54"/>
        <v>-42198.679080000002</v>
      </c>
      <c r="AB58" s="229">
        <f t="shared" si="54"/>
        <v>-44718.304899999996</v>
      </c>
      <c r="AC58" s="229">
        <f t="shared" si="54"/>
        <v>-54706.175599999995</v>
      </c>
      <c r="AD58" s="229">
        <f t="shared" si="54"/>
        <v>-47858.649299999997</v>
      </c>
      <c r="AE58" s="92">
        <f t="shared" si="42"/>
        <v>-15896.924180000002</v>
      </c>
      <c r="AF58" s="93">
        <f t="shared" si="51"/>
        <v>-452903.43339999998</v>
      </c>
      <c r="AG58" s="161"/>
      <c r="AH58" s="94">
        <f t="shared" ref="AH58:AS58" si="55">AH56-AH57</f>
        <v>-5996.7092900000007</v>
      </c>
      <c r="AI58" s="231">
        <f t="shared" si="55"/>
        <v>-7053.6304700000001</v>
      </c>
      <c r="AJ58" s="231">
        <f t="shared" si="55"/>
        <v>-8840.3029600000009</v>
      </c>
      <c r="AK58" s="231">
        <f t="shared" si="55"/>
        <v>-15305.503299999998</v>
      </c>
      <c r="AL58" s="231">
        <f t="shared" si="55"/>
        <v>-8029.7103399999996</v>
      </c>
      <c r="AM58" s="231">
        <f t="shared" si="55"/>
        <v>-10533.817149999999</v>
      </c>
      <c r="AN58" s="231">
        <f t="shared" si="55"/>
        <v>-7053.6304700000001</v>
      </c>
      <c r="AO58" s="231">
        <f t="shared" si="55"/>
        <v>-11671.495080000001</v>
      </c>
      <c r="AP58" s="231">
        <f t="shared" si="55"/>
        <v>-11696.36274</v>
      </c>
      <c r="AQ58" s="231">
        <f t="shared" si="55"/>
        <v>-12384.508450000001</v>
      </c>
      <c r="AR58" s="231">
        <f t="shared" si="55"/>
        <v>-15059.031800000004</v>
      </c>
      <c r="AS58" s="231">
        <f t="shared" si="55"/>
        <v>-13261.696650000002</v>
      </c>
      <c r="AT58" s="100">
        <f t="shared" si="45"/>
        <v>-5996.7092900000007</v>
      </c>
      <c r="AU58" s="114">
        <f t="shared" si="52"/>
        <v>-126886.39869999999</v>
      </c>
    </row>
    <row r="59" spans="1:47" s="9" customFormat="1">
      <c r="A59" s="639"/>
      <c r="B59" s="156" t="s">
        <v>75</v>
      </c>
      <c r="C59" s="29" t="s">
        <v>51</v>
      </c>
      <c r="D59" s="48">
        <v>8.8184000000000005</v>
      </c>
      <c r="E59" s="149">
        <v>0.187391</v>
      </c>
      <c r="F59" s="149">
        <v>0.27557500000000001</v>
      </c>
      <c r="G59" s="149">
        <v>3.5824750000000001</v>
      </c>
      <c r="H59" s="149">
        <v>0.27557500000000001</v>
      </c>
      <c r="I59" s="149">
        <v>1.87391</v>
      </c>
      <c r="J59" s="149">
        <v>7.5231975000000002</v>
      </c>
      <c r="K59" s="149">
        <v>0.55115000000000003</v>
      </c>
      <c r="L59" s="149">
        <v>13.8614225</v>
      </c>
      <c r="M59" s="149">
        <v>3.7202625</v>
      </c>
      <c r="N59" s="149">
        <v>7.8538874999999999</v>
      </c>
      <c r="O59" s="149">
        <v>1.5707774999999999</v>
      </c>
      <c r="P59" s="99">
        <f t="shared" si="41"/>
        <v>8.8184000000000005</v>
      </c>
      <c r="Q59" s="50">
        <f>SUM(D59:O59)</f>
        <v>50.094023499999992</v>
      </c>
      <c r="R59" s="161"/>
      <c r="S59" s="48">
        <v>37897.07</v>
      </c>
      <c r="T59" s="181">
        <v>795.04</v>
      </c>
      <c r="U59" s="181">
        <v>1146.3900000000001</v>
      </c>
      <c r="V59" s="181">
        <v>15401.89</v>
      </c>
      <c r="W59" s="181">
        <v>1355.83</v>
      </c>
      <c r="X59" s="181">
        <v>8227.57</v>
      </c>
      <c r="Y59" s="181">
        <v>32558.080000000002</v>
      </c>
      <c r="Z59" s="181">
        <v>2380.9699999999998</v>
      </c>
      <c r="AA59" s="181">
        <v>60013.61</v>
      </c>
      <c r="AB59" s="181">
        <v>15997.13</v>
      </c>
      <c r="AC59" s="181">
        <v>33920.519999999997</v>
      </c>
      <c r="AD59" s="181">
        <v>6909.77</v>
      </c>
      <c r="AE59" s="37">
        <f t="shared" si="42"/>
        <v>37897.07</v>
      </c>
      <c r="AF59" s="36">
        <f>SUM(S59:AD59)</f>
        <v>216603.87</v>
      </c>
      <c r="AG59" s="161"/>
      <c r="AH59" s="48">
        <v>9093.77</v>
      </c>
      <c r="AI59" s="225">
        <v>184.29</v>
      </c>
      <c r="AJ59" s="225">
        <v>246.33</v>
      </c>
      <c r="AK59" s="225">
        <v>3701.87</v>
      </c>
      <c r="AL59" s="225">
        <v>455.47</v>
      </c>
      <c r="AM59" s="225">
        <v>2096.38</v>
      </c>
      <c r="AN59" s="225">
        <v>7984.59</v>
      </c>
      <c r="AO59" s="225">
        <v>580.46</v>
      </c>
      <c r="AP59" s="225">
        <v>13621.82</v>
      </c>
      <c r="AQ59" s="225">
        <v>3535.37</v>
      </c>
      <c r="AR59" s="225">
        <v>7614.97</v>
      </c>
      <c r="AS59" s="225">
        <v>1652.01</v>
      </c>
      <c r="AT59" s="55">
        <f t="shared" si="45"/>
        <v>9093.77</v>
      </c>
      <c r="AU59" s="56">
        <f>SUM(AH59:AS59)</f>
        <v>50767.33</v>
      </c>
    </row>
    <row r="60" spans="1:47" s="9" customFormat="1">
      <c r="A60" s="639"/>
      <c r="B60" s="157"/>
      <c r="C60" s="30" t="s">
        <v>52</v>
      </c>
      <c r="D60" s="48">
        <v>12.3182025</v>
      </c>
      <c r="E60" s="149">
        <v>2.2046000000000001</v>
      </c>
      <c r="F60" s="149">
        <v>2.6179625</v>
      </c>
      <c r="G60" s="149">
        <v>1.2400875</v>
      </c>
      <c r="H60" s="149">
        <v>3.7202625</v>
      </c>
      <c r="I60" s="149">
        <v>-0.13778750000000001</v>
      </c>
      <c r="J60" s="149">
        <v>1.1023000000000001</v>
      </c>
      <c r="K60" s="149">
        <v>4.96035</v>
      </c>
      <c r="L60" s="149">
        <v>7.1649500000000002</v>
      </c>
      <c r="M60" s="149">
        <v>0</v>
      </c>
      <c r="N60" s="149">
        <v>3.3069000000000002</v>
      </c>
      <c r="O60" s="149">
        <v>2.3148300000000002</v>
      </c>
      <c r="P60" s="99">
        <f t="shared" si="41"/>
        <v>12.3182025</v>
      </c>
      <c r="Q60" s="50">
        <f t="shared" ref="Q60:Q70" si="56">SUM(D60:O60)</f>
        <v>40.8126575</v>
      </c>
      <c r="R60" s="161"/>
      <c r="S60" s="48">
        <v>53145.19</v>
      </c>
      <c r="T60" s="181">
        <v>9523.8700000000008</v>
      </c>
      <c r="U60" s="181">
        <v>11334.4</v>
      </c>
      <c r="V60" s="181">
        <v>5357.18</v>
      </c>
      <c r="W60" s="181">
        <v>16071.53</v>
      </c>
      <c r="X60" s="181">
        <v>-586.97</v>
      </c>
      <c r="Y60" s="181">
        <v>5313.09</v>
      </c>
      <c r="Z60" s="181">
        <v>23488.25</v>
      </c>
      <c r="AA60" s="181">
        <v>20133.509999999998</v>
      </c>
      <c r="AB60" s="181">
        <v>0</v>
      </c>
      <c r="AC60" s="181">
        <v>17262.02</v>
      </c>
      <c r="AD60" s="181">
        <v>13009.34</v>
      </c>
      <c r="AE60" s="37">
        <f t="shared" si="42"/>
        <v>53145.19</v>
      </c>
      <c r="AF60" s="36">
        <f t="shared" ref="AF60:AF70" si="57">SUM(S60:AD60)</f>
        <v>174051.41</v>
      </c>
      <c r="AG60" s="161"/>
      <c r="AH60" s="48">
        <v>12211.25</v>
      </c>
      <c r="AI60" s="225">
        <v>2187.0500000000002</v>
      </c>
      <c r="AJ60" s="225">
        <v>2663.08</v>
      </c>
      <c r="AK60" s="225">
        <v>1249.71</v>
      </c>
      <c r="AL60" s="225">
        <v>3776.81</v>
      </c>
      <c r="AM60" s="225">
        <v>-130.59</v>
      </c>
      <c r="AN60" s="225">
        <v>1573.43</v>
      </c>
      <c r="AO60" s="225">
        <v>7486.49</v>
      </c>
      <c r="AP60" s="225">
        <v>-3487.89</v>
      </c>
      <c r="AQ60" s="225">
        <v>0</v>
      </c>
      <c r="AR60" s="225">
        <v>4979.53</v>
      </c>
      <c r="AS60" s="225">
        <v>4415.8500000000004</v>
      </c>
      <c r="AT60" s="55">
        <f t="shared" si="45"/>
        <v>12211.25</v>
      </c>
      <c r="AU60" s="56">
        <f t="shared" ref="AU60:AU70" si="58">SUM(AH60:AS60)</f>
        <v>36924.719999999994</v>
      </c>
    </row>
    <row r="61" spans="1:47" s="9" customFormat="1">
      <c r="A61" s="639"/>
      <c r="B61" s="157"/>
      <c r="C61" s="30" t="s">
        <v>41</v>
      </c>
      <c r="D61" s="48">
        <v>1.7636799999999999</v>
      </c>
      <c r="E61" s="149">
        <v>0.27557500000000001</v>
      </c>
      <c r="F61" s="149">
        <v>1.2125300000000001</v>
      </c>
      <c r="G61" s="149">
        <v>1.6534500000000001</v>
      </c>
      <c r="H61" s="149">
        <v>1.5156624999999999</v>
      </c>
      <c r="I61" s="149">
        <v>1.377875</v>
      </c>
      <c r="J61" s="149">
        <v>2.7557499999999999</v>
      </c>
      <c r="K61" s="149">
        <v>1.6534500000000001</v>
      </c>
      <c r="L61" s="149">
        <v>3.5934979999999999</v>
      </c>
      <c r="M61" s="149">
        <v>3.3069000000000002</v>
      </c>
      <c r="N61" s="149">
        <v>1.2676449999999999</v>
      </c>
      <c r="O61" s="149">
        <v>2.2046000000000001</v>
      </c>
      <c r="P61" s="99">
        <f t="shared" si="41"/>
        <v>1.7636799999999999</v>
      </c>
      <c r="Q61" s="50">
        <f t="shared" si="56"/>
        <v>22.5806155</v>
      </c>
      <c r="R61" s="161"/>
      <c r="S61" s="48">
        <v>9479.77</v>
      </c>
      <c r="T61" s="181">
        <v>1184.97</v>
      </c>
      <c r="U61" s="181">
        <v>5905.02</v>
      </c>
      <c r="V61" s="181">
        <v>8624.39</v>
      </c>
      <c r="W61" s="181">
        <v>8325.33</v>
      </c>
      <c r="X61" s="181">
        <v>7076</v>
      </c>
      <c r="Y61" s="181">
        <v>13515.19</v>
      </c>
      <c r="Z61" s="181">
        <v>8610.14</v>
      </c>
      <c r="AA61" s="181">
        <v>18594.650000000001</v>
      </c>
      <c r="AB61" s="181">
        <v>17262.02</v>
      </c>
      <c r="AC61" s="181">
        <v>6557.46</v>
      </c>
      <c r="AD61" s="181">
        <v>11516.83</v>
      </c>
      <c r="AE61" s="37">
        <f t="shared" si="42"/>
        <v>9479.77</v>
      </c>
      <c r="AF61" s="36">
        <f t="shared" si="57"/>
        <v>116651.77000000002</v>
      </c>
      <c r="AG61" s="161"/>
      <c r="AH61" s="48">
        <v>2927.4</v>
      </c>
      <c r="AI61" s="225">
        <v>160.49</v>
      </c>
      <c r="AJ61" s="225">
        <v>1397.01</v>
      </c>
      <c r="AK61" s="225">
        <v>2479.1799999999998</v>
      </c>
      <c r="AL61" s="225">
        <v>2684.62</v>
      </c>
      <c r="AM61" s="225">
        <v>1933.38</v>
      </c>
      <c r="AN61" s="225">
        <v>3194.9</v>
      </c>
      <c r="AO61" s="225">
        <v>2471.87</v>
      </c>
      <c r="AP61" s="225">
        <v>5193.0200000000004</v>
      </c>
      <c r="AQ61" s="225">
        <v>4955.72</v>
      </c>
      <c r="AR61" s="225">
        <v>1835.12</v>
      </c>
      <c r="AS61" s="225">
        <v>3288.38</v>
      </c>
      <c r="AT61" s="55">
        <f t="shared" si="45"/>
        <v>2927.4</v>
      </c>
      <c r="AU61" s="56">
        <f t="shared" si="58"/>
        <v>32521.090000000004</v>
      </c>
    </row>
    <row r="62" spans="1:47" s="9" customFormat="1">
      <c r="A62" s="639"/>
      <c r="B62" s="157"/>
      <c r="C62" s="30" t="s">
        <v>44</v>
      </c>
      <c r="D62" s="48">
        <v>6.2831099999999998</v>
      </c>
      <c r="E62" s="149">
        <v>0</v>
      </c>
      <c r="F62" s="149">
        <v>7.5507549999999997</v>
      </c>
      <c r="G62" s="149">
        <v>5.5941725</v>
      </c>
      <c r="H62" s="149">
        <v>4.4367574999999997</v>
      </c>
      <c r="I62" s="149">
        <v>3.6927050000000001</v>
      </c>
      <c r="J62" s="149">
        <v>5.5114999999999998</v>
      </c>
      <c r="K62" s="149">
        <v>4.4092000000000002</v>
      </c>
      <c r="L62" s="149">
        <v>7.5231975000000002</v>
      </c>
      <c r="M62" s="149">
        <v>11.79461</v>
      </c>
      <c r="N62" s="149">
        <v>1.377875</v>
      </c>
      <c r="O62" s="149">
        <v>1.9565824999999999</v>
      </c>
      <c r="P62" s="99">
        <f t="shared" si="41"/>
        <v>6.2831099999999998</v>
      </c>
      <c r="Q62" s="50">
        <f t="shared" si="56"/>
        <v>60.130465000000001</v>
      </c>
      <c r="R62" s="161"/>
      <c r="S62" s="48">
        <v>33329.589999999997</v>
      </c>
      <c r="T62" s="181">
        <v>0</v>
      </c>
      <c r="U62" s="181">
        <v>29624.61</v>
      </c>
      <c r="V62" s="181">
        <v>24358.15</v>
      </c>
      <c r="W62" s="181">
        <v>16688.47</v>
      </c>
      <c r="X62" s="181">
        <v>19147.93</v>
      </c>
      <c r="Y62" s="181">
        <v>20513.8</v>
      </c>
      <c r="Z62" s="181">
        <v>18099.46</v>
      </c>
      <c r="AA62" s="181">
        <v>29658.84</v>
      </c>
      <c r="AB62" s="181">
        <v>47484.5</v>
      </c>
      <c r="AC62" s="181">
        <v>7587.12</v>
      </c>
      <c r="AD62" s="181">
        <v>10932.82</v>
      </c>
      <c r="AE62" s="37">
        <f t="shared" si="42"/>
        <v>33329.589999999997</v>
      </c>
      <c r="AF62" s="36">
        <f t="shared" si="57"/>
        <v>257425.28999999998</v>
      </c>
      <c r="AG62" s="161"/>
      <c r="AH62" s="48">
        <v>9934.89</v>
      </c>
      <c r="AI62" s="225">
        <v>0</v>
      </c>
      <c r="AJ62" s="225">
        <v>1588.36</v>
      </c>
      <c r="AK62" s="225">
        <v>3492.66</v>
      </c>
      <c r="AL62" s="225">
        <v>96.43</v>
      </c>
      <c r="AM62" s="225">
        <v>5364.87</v>
      </c>
      <c r="AN62" s="225">
        <v>0</v>
      </c>
      <c r="AO62" s="225">
        <v>1633.08</v>
      </c>
      <c r="AP62" s="225">
        <v>1641.54</v>
      </c>
      <c r="AQ62" s="225">
        <v>3324.33</v>
      </c>
      <c r="AR62" s="225">
        <v>2431.66</v>
      </c>
      <c r="AS62" s="225">
        <v>3544.12</v>
      </c>
      <c r="AT62" s="55">
        <f t="shared" si="45"/>
        <v>9934.89</v>
      </c>
      <c r="AU62" s="56">
        <f t="shared" si="58"/>
        <v>33051.94</v>
      </c>
    </row>
    <row r="63" spans="1:47" s="9" customFormat="1">
      <c r="A63" s="639"/>
      <c r="B63" s="157"/>
      <c r="C63" s="30" t="s">
        <v>49</v>
      </c>
      <c r="D63" s="48">
        <v>0.33068999999999998</v>
      </c>
      <c r="E63" s="149">
        <v>5.2910399999999997</v>
      </c>
      <c r="F63" s="149">
        <v>1.54322</v>
      </c>
      <c r="G63" s="149">
        <v>0.71649499999999999</v>
      </c>
      <c r="H63" s="149">
        <v>4.5469875000000002</v>
      </c>
      <c r="I63" s="149">
        <v>0.41336250000000002</v>
      </c>
      <c r="J63" s="149">
        <v>14.385014999999999</v>
      </c>
      <c r="K63" s="149">
        <v>8.0467899999999997</v>
      </c>
      <c r="L63" s="149">
        <v>0.57870750000000004</v>
      </c>
      <c r="M63" s="149">
        <v>0</v>
      </c>
      <c r="N63" s="149">
        <v>3.5824750000000001</v>
      </c>
      <c r="O63" s="149">
        <v>3.3069000000000002</v>
      </c>
      <c r="P63" s="99">
        <f t="shared" si="41"/>
        <v>0.33068999999999998</v>
      </c>
      <c r="Q63" s="50">
        <f t="shared" si="56"/>
        <v>42.741682500000003</v>
      </c>
      <c r="R63" s="161"/>
      <c r="S63" s="48">
        <v>1924.61</v>
      </c>
      <c r="T63" s="181">
        <v>23583.72</v>
      </c>
      <c r="U63" s="181">
        <v>8743.4599999999991</v>
      </c>
      <c r="V63" s="181">
        <v>3967.18</v>
      </c>
      <c r="W63" s="181">
        <v>25023.98</v>
      </c>
      <c r="X63" s="181">
        <v>2293.9</v>
      </c>
      <c r="Y63" s="181">
        <v>64922.27</v>
      </c>
      <c r="Z63" s="181">
        <v>39908.67</v>
      </c>
      <c r="AA63" s="181">
        <v>3368.07</v>
      </c>
      <c r="AB63" s="181">
        <v>0</v>
      </c>
      <c r="AC63" s="181">
        <v>19748.93</v>
      </c>
      <c r="AD63" s="181">
        <v>17940.21</v>
      </c>
      <c r="AE63" s="37">
        <f t="shared" si="42"/>
        <v>1924.61</v>
      </c>
      <c r="AF63" s="36">
        <f t="shared" si="57"/>
        <v>211424.99999999997</v>
      </c>
      <c r="AG63" s="161"/>
      <c r="AH63" s="48">
        <v>656.21</v>
      </c>
      <c r="AI63" s="225">
        <v>3274.66</v>
      </c>
      <c r="AJ63" s="225">
        <v>2826.01</v>
      </c>
      <c r="AK63" s="225">
        <v>1219.99</v>
      </c>
      <c r="AL63" s="225">
        <v>7513.63</v>
      </c>
      <c r="AM63" s="225">
        <v>706.46</v>
      </c>
      <c r="AN63" s="225">
        <v>9246.6299999999992</v>
      </c>
      <c r="AO63" s="225">
        <v>8111.78</v>
      </c>
      <c r="AP63" s="225">
        <v>1088.8800000000001</v>
      </c>
      <c r="AQ63" s="225">
        <v>0</v>
      </c>
      <c r="AR63" s="225">
        <v>5437.54</v>
      </c>
      <c r="AS63" s="225">
        <v>4928.4399999999996</v>
      </c>
      <c r="AT63" s="55">
        <f t="shared" si="45"/>
        <v>656.21</v>
      </c>
      <c r="AU63" s="56">
        <f t="shared" si="58"/>
        <v>45010.229999999996</v>
      </c>
    </row>
    <row r="64" spans="1:47" s="9" customFormat="1">
      <c r="A64" s="639"/>
      <c r="B64" s="157"/>
      <c r="C64" s="33" t="s">
        <v>65</v>
      </c>
      <c r="D64" s="48">
        <v>2.6179625</v>
      </c>
      <c r="E64" s="149">
        <v>8.4325949999999992</v>
      </c>
      <c r="F64" s="149">
        <v>1.6534500000000001</v>
      </c>
      <c r="G64" s="149">
        <v>5.5114999999999998</v>
      </c>
      <c r="H64" s="149">
        <v>6.8893750000000002</v>
      </c>
      <c r="I64" s="149">
        <v>3.1415549999999999</v>
      </c>
      <c r="J64" s="149">
        <v>4.2714125000000003</v>
      </c>
      <c r="K64" s="149">
        <v>3.85805</v>
      </c>
      <c r="L64" s="149">
        <v>2.7557499999999999</v>
      </c>
      <c r="M64" s="149">
        <v>1.1023000000000001</v>
      </c>
      <c r="N64" s="149">
        <v>5.7870749999999997</v>
      </c>
      <c r="O64" s="149">
        <v>1.5156624999999999</v>
      </c>
      <c r="P64" s="99">
        <f t="shared" si="41"/>
        <v>2.6179625</v>
      </c>
      <c r="Q64" s="50">
        <f t="shared" si="56"/>
        <v>47.536687499999999</v>
      </c>
      <c r="R64" s="161"/>
      <c r="S64" s="48">
        <v>14380.07</v>
      </c>
      <c r="T64" s="181">
        <v>39610.1</v>
      </c>
      <c r="U64" s="181">
        <v>9190.9699999999993</v>
      </c>
      <c r="V64" s="181">
        <v>29882.35</v>
      </c>
      <c r="W64" s="181">
        <v>28043.18</v>
      </c>
      <c r="X64" s="181">
        <v>17415.009999999998</v>
      </c>
      <c r="Y64" s="181">
        <v>23663.63</v>
      </c>
      <c r="Z64" s="181">
        <v>21543.06</v>
      </c>
      <c r="AA64" s="181">
        <v>15436.08</v>
      </c>
      <c r="AB64" s="181">
        <v>6084.7</v>
      </c>
      <c r="AC64" s="181">
        <v>32058.98</v>
      </c>
      <c r="AD64" s="181">
        <v>8548.34</v>
      </c>
      <c r="AE64" s="37">
        <f t="shared" si="42"/>
        <v>14380.07</v>
      </c>
      <c r="AF64" s="36">
        <f t="shared" si="57"/>
        <v>245856.47</v>
      </c>
      <c r="AG64" s="161"/>
      <c r="AH64" s="48">
        <v>4058.84</v>
      </c>
      <c r="AI64" s="225">
        <v>6293.87</v>
      </c>
      <c r="AJ64" s="225">
        <v>2681.67</v>
      </c>
      <c r="AK64" s="225">
        <v>8193.2800000000007</v>
      </c>
      <c r="AL64" s="225">
        <v>579.58000000000004</v>
      </c>
      <c r="AM64" s="225">
        <v>5046.7</v>
      </c>
      <c r="AN64" s="225">
        <v>6310.59</v>
      </c>
      <c r="AO64" s="225">
        <v>6133.01</v>
      </c>
      <c r="AP64" s="225">
        <v>4454.96</v>
      </c>
      <c r="AQ64" s="225">
        <v>1684.76</v>
      </c>
      <c r="AR64" s="225">
        <v>8943.57</v>
      </c>
      <c r="AS64" s="225">
        <v>2492.06</v>
      </c>
      <c r="AT64" s="55">
        <f t="shared" si="45"/>
        <v>4058.84</v>
      </c>
      <c r="AU64" s="56">
        <f t="shared" si="58"/>
        <v>56872.89</v>
      </c>
    </row>
    <row r="65" spans="1:47" s="9" customFormat="1">
      <c r="A65" s="639"/>
      <c r="B65" s="157"/>
      <c r="C65" s="33" t="s">
        <v>72</v>
      </c>
      <c r="D65" s="48">
        <v>4.13</v>
      </c>
      <c r="E65" s="149">
        <v>8.1300000000000008</v>
      </c>
      <c r="F65" s="149">
        <v>4.41</v>
      </c>
      <c r="G65" s="149">
        <v>4.2699999999999996</v>
      </c>
      <c r="H65" s="149">
        <v>2.76</v>
      </c>
      <c r="I65" s="149">
        <v>2.48</v>
      </c>
      <c r="J65" s="149">
        <v>1.1000000000000001</v>
      </c>
      <c r="K65" s="149">
        <v>7.16</v>
      </c>
      <c r="L65" s="149">
        <v>1.65</v>
      </c>
      <c r="M65" s="149">
        <v>3.78</v>
      </c>
      <c r="N65" s="149">
        <v>2.34</v>
      </c>
      <c r="O65" s="149">
        <v>4.41</v>
      </c>
      <c r="P65" s="99">
        <f t="shared" si="41"/>
        <v>4.13</v>
      </c>
      <c r="Q65" s="50">
        <f t="shared" si="56"/>
        <v>46.620000000000005</v>
      </c>
      <c r="R65" s="161"/>
      <c r="S65" s="48">
        <v>23413</v>
      </c>
      <c r="T65" s="181">
        <v>38689.82</v>
      </c>
      <c r="U65" s="181">
        <v>24735.61</v>
      </c>
      <c r="V65" s="181">
        <v>24334.080000000002</v>
      </c>
      <c r="W65" s="181">
        <v>15436.73</v>
      </c>
      <c r="X65" s="181">
        <v>14230.25</v>
      </c>
      <c r="Y65" s="181">
        <v>6084.7</v>
      </c>
      <c r="Z65" s="181">
        <v>40034.68</v>
      </c>
      <c r="AA65" s="181">
        <v>9347.5</v>
      </c>
      <c r="AB65" s="181">
        <v>21920.7</v>
      </c>
      <c r="AC65" s="181">
        <v>12952.47</v>
      </c>
      <c r="AD65" s="181">
        <v>24118</v>
      </c>
      <c r="AE65" s="37">
        <f t="shared" si="42"/>
        <v>23413</v>
      </c>
      <c r="AF65" s="36">
        <f t="shared" si="57"/>
        <v>255297.54</v>
      </c>
      <c r="AG65" s="161"/>
      <c r="AH65" s="48">
        <v>6703.86</v>
      </c>
      <c r="AI65" s="225">
        <v>6281.06</v>
      </c>
      <c r="AJ65" s="225">
        <v>6732.2</v>
      </c>
      <c r="AK65" s="225">
        <v>7176.98</v>
      </c>
      <c r="AL65" s="225">
        <v>4462.78</v>
      </c>
      <c r="AM65" s="225">
        <v>4342.12</v>
      </c>
      <c r="AN65" s="225">
        <v>1688.07</v>
      </c>
      <c r="AO65" s="225">
        <v>11223.54</v>
      </c>
      <c r="AP65" s="225">
        <v>2753.32</v>
      </c>
      <c r="AQ65" s="225">
        <v>6879.44</v>
      </c>
      <c r="AR65" s="225">
        <v>3640.41</v>
      </c>
      <c r="AS65" s="225">
        <v>6265.71</v>
      </c>
      <c r="AT65" s="55">
        <f t="shared" si="45"/>
        <v>6703.86</v>
      </c>
      <c r="AU65" s="56">
        <f t="shared" si="58"/>
        <v>68149.490000000005</v>
      </c>
    </row>
    <row r="66" spans="1:47" s="9" customFormat="1">
      <c r="A66" s="639"/>
      <c r="B66" s="157"/>
      <c r="C66" s="30" t="s">
        <v>86</v>
      </c>
      <c r="D66" s="48">
        <v>2.89</v>
      </c>
      <c r="E66" s="149">
        <v>3.5</v>
      </c>
      <c r="F66" s="149">
        <v>2.2000000000000002</v>
      </c>
      <c r="G66" s="149">
        <v>5.65</v>
      </c>
      <c r="H66" s="149">
        <v>4.5199999999999996</v>
      </c>
      <c r="I66" s="149">
        <v>17.64</v>
      </c>
      <c r="J66" s="149">
        <v>8.86</v>
      </c>
      <c r="K66" s="149">
        <v>5.16</v>
      </c>
      <c r="L66" s="149">
        <v>5.44</v>
      </c>
      <c r="M66" s="149">
        <v>12.13</v>
      </c>
      <c r="N66" s="149">
        <v>4.99</v>
      </c>
      <c r="O66" s="149">
        <v>6.61</v>
      </c>
      <c r="P66" s="99">
        <f t="shared" si="41"/>
        <v>2.89</v>
      </c>
      <c r="Q66" s="50">
        <f t="shared" si="56"/>
        <v>79.589999999999989</v>
      </c>
      <c r="R66" s="161"/>
      <c r="S66" s="48">
        <v>16264</v>
      </c>
      <c r="T66" s="181">
        <v>19394.240000000002</v>
      </c>
      <c r="U66" s="181">
        <v>12169.39</v>
      </c>
      <c r="V66" s="181">
        <v>31678.35</v>
      </c>
      <c r="W66" s="181">
        <v>25023.99</v>
      </c>
      <c r="X66" s="181">
        <v>97883.47</v>
      </c>
      <c r="Y66" s="181">
        <v>49314.95</v>
      </c>
      <c r="Z66" s="181">
        <v>30051.39</v>
      </c>
      <c r="AA66" s="181">
        <v>31177</v>
      </c>
      <c r="AB66" s="181">
        <v>69845.25</v>
      </c>
      <c r="AC66" s="181">
        <v>28962.27</v>
      </c>
      <c r="AD66" s="181">
        <v>38098</v>
      </c>
      <c r="AE66" s="37">
        <f t="shared" si="42"/>
        <v>16264</v>
      </c>
      <c r="AF66" s="36">
        <f t="shared" si="57"/>
        <v>449862.30000000005</v>
      </c>
      <c r="AG66" s="161"/>
      <c r="AH66" s="48">
        <v>4672.93</v>
      </c>
      <c r="AI66" s="225">
        <v>5443.39</v>
      </c>
      <c r="AJ66" s="225">
        <v>3382.07</v>
      </c>
      <c r="AK66" s="225">
        <v>8764.9</v>
      </c>
      <c r="AL66" s="225">
        <v>6980.43</v>
      </c>
      <c r="AM66" s="225">
        <v>26198.05</v>
      </c>
      <c r="AN66" s="225">
        <v>13474.23</v>
      </c>
      <c r="AO66" s="225">
        <v>9275.9</v>
      </c>
      <c r="AP66" s="225">
        <v>9006.3799999999992</v>
      </c>
      <c r="AQ66" s="225">
        <v>19400.259999999998</v>
      </c>
      <c r="AR66" s="225">
        <v>8093.9</v>
      </c>
      <c r="AS66" s="225">
        <v>10492.58</v>
      </c>
      <c r="AT66" s="55">
        <f t="shared" si="45"/>
        <v>4672.93</v>
      </c>
      <c r="AU66" s="56">
        <f t="shared" si="58"/>
        <v>125185.01999999999</v>
      </c>
    </row>
    <row r="67" spans="1:47" s="9" customFormat="1">
      <c r="A67" s="639"/>
      <c r="B67" s="157"/>
      <c r="C67" s="30" t="s">
        <v>96</v>
      </c>
      <c r="D67" s="48">
        <v>1.2</v>
      </c>
      <c r="E67" s="149">
        <v>7.69</v>
      </c>
      <c r="F67" s="149">
        <v>7.8</v>
      </c>
      <c r="G67" s="149">
        <v>4.49</v>
      </c>
      <c r="H67" s="149">
        <v>4.49</v>
      </c>
      <c r="I67" s="149">
        <v>6.34</v>
      </c>
      <c r="J67" s="149">
        <v>5.63</v>
      </c>
      <c r="K67" s="149">
        <v>5.62</v>
      </c>
      <c r="L67" s="149">
        <v>5.51</v>
      </c>
      <c r="M67" s="149">
        <v>8.82</v>
      </c>
      <c r="N67" s="149">
        <v>18.87</v>
      </c>
      <c r="O67" s="149">
        <v>19</v>
      </c>
      <c r="P67" s="99">
        <f t="shared" si="41"/>
        <v>1.2</v>
      </c>
      <c r="Q67" s="50">
        <f t="shared" si="56"/>
        <v>95.460000000000008</v>
      </c>
      <c r="R67" s="161"/>
      <c r="S67" s="48">
        <v>6913</v>
      </c>
      <c r="T67" s="181">
        <v>44899.44</v>
      </c>
      <c r="U67" s="181">
        <v>44940.32</v>
      </c>
      <c r="V67" s="181">
        <v>25886.42</v>
      </c>
      <c r="W67" s="181">
        <v>26197.98</v>
      </c>
      <c r="X67" s="181">
        <v>36529.47</v>
      </c>
      <c r="Y67" s="181">
        <v>32434.21</v>
      </c>
      <c r="Z67" s="181">
        <v>32755.83</v>
      </c>
      <c r="AA67" s="181">
        <v>31746.240000000002</v>
      </c>
      <c r="AB67" s="181">
        <v>50815.9</v>
      </c>
      <c r="AC67" s="181">
        <v>107336.8</v>
      </c>
      <c r="AD67" s="181">
        <v>110450</v>
      </c>
      <c r="AE67" s="37">
        <f t="shared" si="42"/>
        <v>6913</v>
      </c>
      <c r="AF67" s="36">
        <f t="shared" si="57"/>
        <v>550905.61</v>
      </c>
      <c r="AG67" s="161"/>
      <c r="AH67" s="48">
        <v>1928.05</v>
      </c>
      <c r="AI67" s="225">
        <v>12409.2</v>
      </c>
      <c r="AJ67" s="225">
        <v>12378.93</v>
      </c>
      <c r="AK67" s="225">
        <v>7150.19</v>
      </c>
      <c r="AL67" s="225">
        <v>7187.16</v>
      </c>
      <c r="AM67" s="225">
        <v>10028.040000000001</v>
      </c>
      <c r="AN67" s="241">
        <v>8981.09</v>
      </c>
      <c r="AO67" s="241">
        <v>9163.4599999999991</v>
      </c>
      <c r="AP67" s="241">
        <v>8726.25</v>
      </c>
      <c r="AQ67" s="241">
        <v>14092.79</v>
      </c>
      <c r="AR67" s="225">
        <v>28853.13</v>
      </c>
      <c r="AS67" s="225">
        <v>26191</v>
      </c>
      <c r="AT67" s="55">
        <f t="shared" si="45"/>
        <v>1928.05</v>
      </c>
      <c r="AU67" s="56">
        <f t="shared" si="58"/>
        <v>147089.29</v>
      </c>
    </row>
    <row r="68" spans="1:47" s="9" customFormat="1">
      <c r="A68" s="639"/>
      <c r="B68" s="232"/>
      <c r="C68" s="30" t="s">
        <v>119</v>
      </c>
      <c r="D68" s="48">
        <v>12</v>
      </c>
      <c r="E68" s="149"/>
      <c r="F68" s="149"/>
      <c r="G68" s="149"/>
      <c r="H68" s="149"/>
      <c r="I68" s="149"/>
      <c r="J68" s="149"/>
      <c r="K68" s="149"/>
      <c r="L68" s="149"/>
      <c r="M68" s="149"/>
      <c r="N68" s="149"/>
      <c r="O68" s="149"/>
      <c r="P68" s="99">
        <f t="shared" si="41"/>
        <v>12</v>
      </c>
      <c r="Q68" s="50">
        <f t="shared" si="56"/>
        <v>12</v>
      </c>
      <c r="R68" s="161"/>
      <c r="S68" s="48">
        <v>70646</v>
      </c>
      <c r="T68" s="181"/>
      <c r="U68" s="181"/>
      <c r="V68" s="181"/>
      <c r="W68" s="181"/>
      <c r="X68" s="181"/>
      <c r="Y68" s="181"/>
      <c r="Z68" s="181"/>
      <c r="AA68" s="181"/>
      <c r="AB68" s="181"/>
      <c r="AC68" s="181"/>
      <c r="AD68" s="181"/>
      <c r="AE68" s="37">
        <f t="shared" si="42"/>
        <v>70646</v>
      </c>
      <c r="AF68" s="36">
        <f>SUM(S68:AD68)</f>
        <v>70646</v>
      </c>
      <c r="AG68" s="161"/>
      <c r="AH68" s="48">
        <v>13605</v>
      </c>
      <c r="AI68" s="225"/>
      <c r="AJ68" s="225"/>
      <c r="AK68" s="225"/>
      <c r="AL68" s="225"/>
      <c r="AM68" s="225"/>
      <c r="AN68" s="241"/>
      <c r="AO68" s="241"/>
      <c r="AP68" s="241"/>
      <c r="AQ68" s="241"/>
      <c r="AR68" s="225"/>
      <c r="AS68" s="225"/>
      <c r="AT68" s="55">
        <f t="shared" si="45"/>
        <v>13605</v>
      </c>
      <c r="AU68" s="56">
        <f t="shared" si="58"/>
        <v>13605</v>
      </c>
    </row>
    <row r="69" spans="1:47" s="9" customFormat="1">
      <c r="A69" s="639"/>
      <c r="B69" s="157"/>
      <c r="C69" s="30" t="s">
        <v>120</v>
      </c>
      <c r="D69" s="48">
        <v>6.9369999999999994</v>
      </c>
      <c r="E69" s="149">
        <v>6.3870000000000005</v>
      </c>
      <c r="F69" s="149">
        <v>7.4879999999999995</v>
      </c>
      <c r="G69" s="149">
        <v>4.49</v>
      </c>
      <c r="H69" s="149">
        <v>4.4800000000000004</v>
      </c>
      <c r="I69" s="149">
        <v>5.2930000000000001</v>
      </c>
      <c r="J69" s="149">
        <v>5.3719999999999999</v>
      </c>
      <c r="K69" s="149">
        <v>5.7240000000000002</v>
      </c>
      <c r="L69" s="149">
        <v>5.62</v>
      </c>
      <c r="M69" s="149">
        <v>6.2850000000000001</v>
      </c>
      <c r="N69" s="149">
        <v>4.54</v>
      </c>
      <c r="O69" s="149">
        <v>5.51</v>
      </c>
      <c r="P69" s="99">
        <f t="shared" si="41"/>
        <v>6.9369999999999994</v>
      </c>
      <c r="Q69" s="50">
        <f t="shared" si="56"/>
        <v>68.126000000000005</v>
      </c>
      <c r="R69" s="161"/>
      <c r="S69" s="48">
        <v>40043.65582</v>
      </c>
      <c r="T69" s="181">
        <v>37471.682819999995</v>
      </c>
      <c r="U69" s="181">
        <v>43224.999679999994</v>
      </c>
      <c r="V69" s="181">
        <v>25923.961399999997</v>
      </c>
      <c r="W69" s="181">
        <v>26174.252799999998</v>
      </c>
      <c r="X69" s="181">
        <v>30569.161979999997</v>
      </c>
      <c r="Y69" s="181">
        <v>31020.25992</v>
      </c>
      <c r="Z69" s="181">
        <v>33340.40264</v>
      </c>
      <c r="AA69" s="181">
        <v>32489.433199999999</v>
      </c>
      <c r="AB69" s="181">
        <v>36269.855100000001</v>
      </c>
      <c r="AC69" s="181">
        <v>26220.504399999998</v>
      </c>
      <c r="AD69" s="181">
        <v>31797.438599999998</v>
      </c>
      <c r="AE69" s="37">
        <f t="shared" si="42"/>
        <v>40043.65582</v>
      </c>
      <c r="AF69" s="36">
        <f t="shared" si="57"/>
        <v>394545.6083599999</v>
      </c>
      <c r="AG69" s="161"/>
      <c r="AH69" s="48">
        <v>11003.415710000001</v>
      </c>
      <c r="AI69" s="225">
        <v>10490.22921</v>
      </c>
      <c r="AJ69" s="225">
        <v>11895.367039999999</v>
      </c>
      <c r="AK69" s="225">
        <v>7144.0466999999981</v>
      </c>
      <c r="AL69" s="225">
        <v>7312.9983999999995</v>
      </c>
      <c r="AM69" s="225">
        <v>8412.5051899999999</v>
      </c>
      <c r="AN69" s="225">
        <v>8555.9467599999989</v>
      </c>
      <c r="AO69" s="225">
        <v>9256.3669199999986</v>
      </c>
      <c r="AP69" s="225">
        <v>8949.6445999999978</v>
      </c>
      <c r="AQ69" s="225">
        <v>9968.3565499999986</v>
      </c>
      <c r="AR69" s="225">
        <v>7240.8881999999976</v>
      </c>
      <c r="AS69" s="225">
        <v>8732.4132999999983</v>
      </c>
      <c r="AT69" s="55">
        <f t="shared" si="45"/>
        <v>11003.415710000001</v>
      </c>
      <c r="AU69" s="56">
        <f t="shared" si="58"/>
        <v>108962.17857999998</v>
      </c>
    </row>
    <row r="70" spans="1:47" s="9" customFormat="1" ht="15.75" thickBot="1">
      <c r="A70" s="639"/>
      <c r="B70" s="159"/>
      <c r="C70" s="31" t="s">
        <v>18</v>
      </c>
      <c r="D70" s="94">
        <f t="shared" ref="D70:O70" si="59">D68-D69</f>
        <v>5.0630000000000006</v>
      </c>
      <c r="E70" s="150">
        <f t="shared" si="59"/>
        <v>-6.3870000000000005</v>
      </c>
      <c r="F70" s="150">
        <f t="shared" si="59"/>
        <v>-7.4879999999999995</v>
      </c>
      <c r="G70" s="150">
        <f t="shared" si="59"/>
        <v>-4.49</v>
      </c>
      <c r="H70" s="150">
        <f t="shared" si="59"/>
        <v>-4.4800000000000004</v>
      </c>
      <c r="I70" s="150">
        <f t="shared" si="59"/>
        <v>-5.2930000000000001</v>
      </c>
      <c r="J70" s="150">
        <f t="shared" si="59"/>
        <v>-5.3719999999999999</v>
      </c>
      <c r="K70" s="150">
        <f t="shared" si="59"/>
        <v>-5.7240000000000002</v>
      </c>
      <c r="L70" s="150">
        <f t="shared" si="59"/>
        <v>-5.62</v>
      </c>
      <c r="M70" s="150">
        <f t="shared" si="59"/>
        <v>-6.2850000000000001</v>
      </c>
      <c r="N70" s="150">
        <f t="shared" si="59"/>
        <v>-4.54</v>
      </c>
      <c r="O70" s="150">
        <f t="shared" si="59"/>
        <v>-5.51</v>
      </c>
      <c r="P70" s="116">
        <f t="shared" si="41"/>
        <v>5.0630000000000006</v>
      </c>
      <c r="Q70" s="98">
        <f t="shared" si="56"/>
        <v>-56.125999999999991</v>
      </c>
      <c r="R70" s="161"/>
      <c r="S70" s="94">
        <f t="shared" ref="S70:AD70" si="60">S68-S69</f>
        <v>30602.34418</v>
      </c>
      <c r="T70" s="229">
        <f t="shared" si="60"/>
        <v>-37471.682819999995</v>
      </c>
      <c r="U70" s="229">
        <f t="shared" si="60"/>
        <v>-43224.999679999994</v>
      </c>
      <c r="V70" s="229">
        <f t="shared" si="60"/>
        <v>-25923.961399999997</v>
      </c>
      <c r="W70" s="229">
        <f t="shared" si="60"/>
        <v>-26174.252799999998</v>
      </c>
      <c r="X70" s="229">
        <f t="shared" si="60"/>
        <v>-30569.161979999997</v>
      </c>
      <c r="Y70" s="229">
        <f t="shared" si="60"/>
        <v>-31020.25992</v>
      </c>
      <c r="Z70" s="229">
        <f t="shared" si="60"/>
        <v>-33340.40264</v>
      </c>
      <c r="AA70" s="229">
        <f t="shared" si="60"/>
        <v>-32489.433199999999</v>
      </c>
      <c r="AB70" s="229">
        <f t="shared" si="60"/>
        <v>-36269.855100000001</v>
      </c>
      <c r="AC70" s="229">
        <f t="shared" si="60"/>
        <v>-26220.504399999998</v>
      </c>
      <c r="AD70" s="229">
        <f t="shared" si="60"/>
        <v>-31797.438599999998</v>
      </c>
      <c r="AE70" s="37">
        <f t="shared" si="42"/>
        <v>30602.34418</v>
      </c>
      <c r="AF70" s="93">
        <f t="shared" si="57"/>
        <v>-323899.60835999995</v>
      </c>
      <c r="AG70" s="161"/>
      <c r="AH70" s="94">
        <f t="shared" ref="AH70:AS70" si="61">AH68-AH69</f>
        <v>2601.5842899999989</v>
      </c>
      <c r="AI70" s="231">
        <f t="shared" si="61"/>
        <v>-10490.22921</v>
      </c>
      <c r="AJ70" s="231">
        <f t="shared" si="61"/>
        <v>-11895.367039999999</v>
      </c>
      <c r="AK70" s="231">
        <f t="shared" si="61"/>
        <v>-7144.0466999999981</v>
      </c>
      <c r="AL70" s="231">
        <f t="shared" si="61"/>
        <v>-7312.9983999999995</v>
      </c>
      <c r="AM70" s="231">
        <f t="shared" si="61"/>
        <v>-8412.5051899999999</v>
      </c>
      <c r="AN70" s="231">
        <f t="shared" si="61"/>
        <v>-8555.9467599999989</v>
      </c>
      <c r="AO70" s="231">
        <f t="shared" si="61"/>
        <v>-9256.3669199999986</v>
      </c>
      <c r="AP70" s="231">
        <f t="shared" si="61"/>
        <v>-8949.6445999999978</v>
      </c>
      <c r="AQ70" s="231">
        <f t="shared" si="61"/>
        <v>-9968.3565499999986</v>
      </c>
      <c r="AR70" s="231">
        <f t="shared" si="61"/>
        <v>-7240.8881999999976</v>
      </c>
      <c r="AS70" s="231">
        <f t="shared" si="61"/>
        <v>-8732.4132999999983</v>
      </c>
      <c r="AT70" s="100">
        <f t="shared" si="45"/>
        <v>2601.5842899999989</v>
      </c>
      <c r="AU70" s="114">
        <f t="shared" si="58"/>
        <v>-95357.178579999993</v>
      </c>
    </row>
    <row r="71" spans="1:47" s="9" customFormat="1">
      <c r="A71" s="639"/>
      <c r="B71" s="157" t="s">
        <v>76</v>
      </c>
      <c r="C71" s="29" t="s">
        <v>51</v>
      </c>
      <c r="D71" s="48">
        <v>0</v>
      </c>
      <c r="E71" s="149">
        <v>0</v>
      </c>
      <c r="F71" s="149">
        <v>4.4092000000000002</v>
      </c>
      <c r="G71" s="149">
        <v>1.1023000000000001</v>
      </c>
      <c r="H71" s="149">
        <v>0</v>
      </c>
      <c r="I71" s="149">
        <v>2.3975024999999999</v>
      </c>
      <c r="J71" s="149">
        <v>1.929025</v>
      </c>
      <c r="K71" s="149">
        <v>2.2046000000000001</v>
      </c>
      <c r="L71" s="149">
        <v>1.1023000000000001</v>
      </c>
      <c r="M71" s="149">
        <v>0</v>
      </c>
      <c r="N71" s="149">
        <v>1.1023000000000001</v>
      </c>
      <c r="O71" s="149">
        <v>3.3069000000000002</v>
      </c>
      <c r="P71" s="99">
        <f t="shared" si="41"/>
        <v>0</v>
      </c>
      <c r="Q71" s="50">
        <f>SUM(D71:O71)</f>
        <v>17.554127499999996</v>
      </c>
      <c r="R71" s="161"/>
      <c r="S71" s="48">
        <v>0</v>
      </c>
      <c r="T71" s="181">
        <v>0</v>
      </c>
      <c r="U71" s="181">
        <v>18298.189999999999</v>
      </c>
      <c r="V71" s="181">
        <v>4574.55</v>
      </c>
      <c r="W71" s="181">
        <v>0</v>
      </c>
      <c r="X71" s="181">
        <v>10533.97</v>
      </c>
      <c r="Y71" s="181">
        <v>8211.86</v>
      </c>
      <c r="Z71" s="181">
        <v>9371.75</v>
      </c>
      <c r="AA71" s="181">
        <v>4959.03</v>
      </c>
      <c r="AB71" s="181">
        <v>0</v>
      </c>
      <c r="AC71" s="181">
        <v>4685.88</v>
      </c>
      <c r="AD71" s="181">
        <v>14315.35</v>
      </c>
      <c r="AE71" s="64">
        <f t="shared" si="42"/>
        <v>0</v>
      </c>
      <c r="AF71" s="36">
        <f>SUM(S71:AD71)</f>
        <v>74950.58</v>
      </c>
      <c r="AG71" s="161"/>
      <c r="AH71" s="48">
        <v>0</v>
      </c>
      <c r="AI71" s="225">
        <v>0</v>
      </c>
      <c r="AJ71" s="225">
        <v>4012.38</v>
      </c>
      <c r="AK71" s="225">
        <v>1003.1</v>
      </c>
      <c r="AL71" s="225">
        <v>0</v>
      </c>
      <c r="AM71" s="225">
        <v>2766.07</v>
      </c>
      <c r="AN71" s="225">
        <v>1961.82</v>
      </c>
      <c r="AO71" s="225">
        <v>2052.48</v>
      </c>
      <c r="AP71" s="225">
        <v>1282.31</v>
      </c>
      <c r="AQ71" s="225">
        <v>0</v>
      </c>
      <c r="AR71" s="225">
        <v>1026.24</v>
      </c>
      <c r="AS71" s="225">
        <v>3336.44</v>
      </c>
      <c r="AT71" s="55">
        <f t="shared" si="45"/>
        <v>0</v>
      </c>
      <c r="AU71" s="56">
        <f>SUM(AH71:AS71)</f>
        <v>17440.84</v>
      </c>
    </row>
    <row r="72" spans="1:47" s="9" customFormat="1">
      <c r="A72" s="639"/>
      <c r="B72" s="157"/>
      <c r="C72" s="30" t="s">
        <v>52</v>
      </c>
      <c r="D72" s="48">
        <v>3.3069000000000002</v>
      </c>
      <c r="E72" s="149">
        <v>1.1023000000000001</v>
      </c>
      <c r="F72" s="149">
        <v>4.4092000000000002</v>
      </c>
      <c r="G72" s="149">
        <v>0</v>
      </c>
      <c r="H72" s="149">
        <v>0</v>
      </c>
      <c r="I72" s="149">
        <v>4.4092000000000002</v>
      </c>
      <c r="J72" s="149">
        <v>3.3069000000000002</v>
      </c>
      <c r="K72" s="149">
        <v>1.1023000000000001</v>
      </c>
      <c r="L72" s="149">
        <v>2.2046000000000001</v>
      </c>
      <c r="M72" s="149">
        <v>0</v>
      </c>
      <c r="N72" s="149">
        <v>0</v>
      </c>
      <c r="O72" s="149"/>
      <c r="P72" s="99">
        <f t="shared" si="41"/>
        <v>3.3069000000000002</v>
      </c>
      <c r="Q72" s="50">
        <f t="shared" ref="Q72:Q82" si="62">SUM(D72:O72)</f>
        <v>19.8414</v>
      </c>
      <c r="R72" s="161"/>
      <c r="S72" s="48">
        <v>14844.01</v>
      </c>
      <c r="T72" s="181">
        <v>4703.7299999999996</v>
      </c>
      <c r="U72" s="181">
        <v>19281.87</v>
      </c>
      <c r="V72" s="181">
        <v>0</v>
      </c>
      <c r="W72" s="181">
        <v>0</v>
      </c>
      <c r="X72" s="181">
        <v>20169.439999999999</v>
      </c>
      <c r="Y72" s="181">
        <v>16227.62</v>
      </c>
      <c r="Z72" s="181">
        <v>5411.63</v>
      </c>
      <c r="AA72" s="181">
        <v>9414.9699999999993</v>
      </c>
      <c r="AB72" s="181">
        <v>0</v>
      </c>
      <c r="AC72" s="181">
        <v>0</v>
      </c>
      <c r="AD72" s="181"/>
      <c r="AE72" s="37">
        <f t="shared" si="42"/>
        <v>14844.01</v>
      </c>
      <c r="AF72" s="36">
        <f t="shared" ref="AF72:AF82" si="63">SUM(S72:AD72)</f>
        <v>90053.27</v>
      </c>
      <c r="AG72" s="161"/>
      <c r="AH72" s="48">
        <v>3865.1</v>
      </c>
      <c r="AI72" s="225">
        <v>1089.5999999999999</v>
      </c>
      <c r="AJ72" s="225">
        <v>4825.33</v>
      </c>
      <c r="AK72" s="225">
        <v>0</v>
      </c>
      <c r="AL72" s="225">
        <v>0</v>
      </c>
      <c r="AM72" s="225">
        <v>5895.1</v>
      </c>
      <c r="AN72" s="225">
        <v>5663.4</v>
      </c>
      <c r="AO72" s="225">
        <v>768.3</v>
      </c>
      <c r="AP72" s="225">
        <v>1406.1</v>
      </c>
      <c r="AQ72" s="225">
        <v>0</v>
      </c>
      <c r="AR72" s="225">
        <v>0</v>
      </c>
      <c r="AS72" s="225"/>
      <c r="AT72" s="55">
        <f t="shared" si="45"/>
        <v>3865.1</v>
      </c>
      <c r="AU72" s="56">
        <f t="shared" ref="AU72:AU82" si="64">SUM(AH72:AS72)</f>
        <v>23512.929999999997</v>
      </c>
    </row>
    <row r="73" spans="1:47" s="9" customFormat="1">
      <c r="A73" s="639"/>
      <c r="B73" s="157"/>
      <c r="C73" s="30" t="s">
        <v>41</v>
      </c>
      <c r="D73" s="48">
        <v>0</v>
      </c>
      <c r="E73" s="149">
        <v>0</v>
      </c>
      <c r="F73" s="149">
        <v>0</v>
      </c>
      <c r="G73" s="149">
        <v>0</v>
      </c>
      <c r="H73" s="149">
        <v>0</v>
      </c>
      <c r="I73" s="149">
        <v>0</v>
      </c>
      <c r="J73" s="149">
        <v>0</v>
      </c>
      <c r="K73" s="149">
        <v>0</v>
      </c>
      <c r="L73" s="149">
        <v>5.5114999999999998</v>
      </c>
      <c r="M73" s="149">
        <v>0</v>
      </c>
      <c r="N73" s="149">
        <v>1.1023000000000001</v>
      </c>
      <c r="O73" s="149">
        <v>3.3069000000000002</v>
      </c>
      <c r="P73" s="99">
        <f t="shared" si="41"/>
        <v>0</v>
      </c>
      <c r="Q73" s="50">
        <f t="shared" si="62"/>
        <v>9.9207000000000001</v>
      </c>
      <c r="R73" s="161"/>
      <c r="S73" s="48">
        <v>0</v>
      </c>
      <c r="T73" s="181">
        <v>0</v>
      </c>
      <c r="U73" s="181">
        <v>0</v>
      </c>
      <c r="V73" s="181">
        <v>0</v>
      </c>
      <c r="W73" s="181">
        <v>0</v>
      </c>
      <c r="X73" s="181">
        <v>0</v>
      </c>
      <c r="Y73" s="181">
        <v>0</v>
      </c>
      <c r="Z73" s="181">
        <v>0</v>
      </c>
      <c r="AA73" s="181">
        <v>30905.51</v>
      </c>
      <c r="AB73" s="181">
        <v>0</v>
      </c>
      <c r="AC73" s="181">
        <v>5745.76</v>
      </c>
      <c r="AD73" s="181">
        <v>17253.72</v>
      </c>
      <c r="AE73" s="37">
        <f t="shared" si="42"/>
        <v>0</v>
      </c>
      <c r="AF73" s="36">
        <f t="shared" si="63"/>
        <v>53904.99</v>
      </c>
      <c r="AG73" s="161"/>
      <c r="AH73" s="48">
        <v>0</v>
      </c>
      <c r="AI73" s="225">
        <v>0</v>
      </c>
      <c r="AJ73" s="225">
        <v>0</v>
      </c>
      <c r="AK73" s="225">
        <v>0</v>
      </c>
      <c r="AL73" s="225">
        <v>0</v>
      </c>
      <c r="AM73" s="225">
        <v>0</v>
      </c>
      <c r="AN73" s="225">
        <v>0</v>
      </c>
      <c r="AO73" s="225">
        <v>0</v>
      </c>
      <c r="AP73" s="225">
        <v>10355.33</v>
      </c>
      <c r="AQ73" s="225">
        <v>0</v>
      </c>
      <c r="AR73" s="225">
        <v>1621.61</v>
      </c>
      <c r="AS73" s="225">
        <v>4883.9399999999996</v>
      </c>
      <c r="AT73" s="55">
        <f t="shared" si="45"/>
        <v>0</v>
      </c>
      <c r="AU73" s="56">
        <f t="shared" si="64"/>
        <v>16860.88</v>
      </c>
    </row>
    <row r="74" spans="1:47" s="9" customFormat="1">
      <c r="A74" s="639"/>
      <c r="B74" s="157"/>
      <c r="C74" s="30" t="s">
        <v>44</v>
      </c>
      <c r="D74" s="48">
        <v>0</v>
      </c>
      <c r="E74" s="149">
        <v>0</v>
      </c>
      <c r="F74" s="149">
        <v>0</v>
      </c>
      <c r="G74" s="149">
        <v>0</v>
      </c>
      <c r="H74" s="149">
        <v>0</v>
      </c>
      <c r="I74" s="149">
        <v>0</v>
      </c>
      <c r="J74" s="149">
        <v>0</v>
      </c>
      <c r="K74" s="149">
        <v>0</v>
      </c>
      <c r="L74" s="149">
        <v>0</v>
      </c>
      <c r="M74" s="149">
        <v>0</v>
      </c>
      <c r="N74" s="149">
        <v>0</v>
      </c>
      <c r="O74" s="149"/>
      <c r="P74" s="99">
        <f t="shared" si="41"/>
        <v>0</v>
      </c>
      <c r="Q74" s="50">
        <f t="shared" si="62"/>
        <v>0</v>
      </c>
      <c r="R74" s="161"/>
      <c r="S74" s="48">
        <v>0</v>
      </c>
      <c r="T74" s="181">
        <v>0</v>
      </c>
      <c r="U74" s="181">
        <v>0</v>
      </c>
      <c r="V74" s="181">
        <v>0</v>
      </c>
      <c r="W74" s="181">
        <v>0</v>
      </c>
      <c r="X74" s="181">
        <v>0</v>
      </c>
      <c r="Y74" s="181">
        <v>0</v>
      </c>
      <c r="Z74" s="181">
        <v>0</v>
      </c>
      <c r="AA74" s="181">
        <v>0</v>
      </c>
      <c r="AB74" s="181">
        <v>0</v>
      </c>
      <c r="AC74" s="181">
        <v>0</v>
      </c>
      <c r="AD74" s="181"/>
      <c r="AE74" s="37">
        <f t="shared" si="42"/>
        <v>0</v>
      </c>
      <c r="AF74" s="36">
        <f t="shared" si="63"/>
        <v>0</v>
      </c>
      <c r="AG74" s="161"/>
      <c r="AH74" s="48">
        <v>0</v>
      </c>
      <c r="AI74" s="225">
        <v>0</v>
      </c>
      <c r="AJ74" s="225">
        <v>0</v>
      </c>
      <c r="AK74" s="225">
        <v>0</v>
      </c>
      <c r="AL74" s="225">
        <v>0</v>
      </c>
      <c r="AM74" s="225">
        <v>0</v>
      </c>
      <c r="AN74" s="225">
        <v>0</v>
      </c>
      <c r="AO74" s="225">
        <v>0</v>
      </c>
      <c r="AP74" s="225">
        <v>0</v>
      </c>
      <c r="AQ74" s="225">
        <v>0</v>
      </c>
      <c r="AR74" s="225">
        <v>0</v>
      </c>
      <c r="AS74" s="225"/>
      <c r="AT74" s="55">
        <f t="shared" si="45"/>
        <v>0</v>
      </c>
      <c r="AU74" s="56">
        <f t="shared" si="64"/>
        <v>0</v>
      </c>
    </row>
    <row r="75" spans="1:47" s="9" customFormat="1">
      <c r="A75" s="639"/>
      <c r="B75" s="157"/>
      <c r="C75" s="30" t="s">
        <v>49</v>
      </c>
      <c r="D75" s="48">
        <v>0</v>
      </c>
      <c r="E75" s="149">
        <v>0</v>
      </c>
      <c r="F75" s="149">
        <v>0</v>
      </c>
      <c r="G75" s="149">
        <v>0</v>
      </c>
      <c r="H75" s="149">
        <v>1.1023000000000001</v>
      </c>
      <c r="I75" s="149">
        <v>1.1023000000000001</v>
      </c>
      <c r="J75" s="149">
        <v>3.3069000000000002</v>
      </c>
      <c r="K75" s="149">
        <v>2.2046000000000001</v>
      </c>
      <c r="L75" s="149">
        <v>0</v>
      </c>
      <c r="M75" s="149">
        <v>0</v>
      </c>
      <c r="N75" s="149">
        <v>0</v>
      </c>
      <c r="O75" s="149">
        <v>1.1023000000000001</v>
      </c>
      <c r="P75" s="99">
        <f t="shared" si="41"/>
        <v>0</v>
      </c>
      <c r="Q75" s="50">
        <f t="shared" si="62"/>
        <v>8.8184000000000005</v>
      </c>
      <c r="R75" s="161"/>
      <c r="S75" s="48">
        <v>0</v>
      </c>
      <c r="T75" s="181">
        <v>0</v>
      </c>
      <c r="U75" s="181">
        <v>0</v>
      </c>
      <c r="V75" s="181">
        <v>0</v>
      </c>
      <c r="W75" s="181">
        <v>5969.16</v>
      </c>
      <c r="X75" s="181">
        <v>5967.25</v>
      </c>
      <c r="Y75" s="181">
        <v>17899.38</v>
      </c>
      <c r="Z75" s="181">
        <v>11970.84</v>
      </c>
      <c r="AA75" s="181">
        <v>0</v>
      </c>
      <c r="AB75" s="181">
        <v>0</v>
      </c>
      <c r="AC75" s="181">
        <v>0</v>
      </c>
      <c r="AD75" s="181">
        <v>5993.12</v>
      </c>
      <c r="AE75" s="37">
        <f t="shared" si="42"/>
        <v>0</v>
      </c>
      <c r="AF75" s="36">
        <f t="shared" si="63"/>
        <v>47799.750000000007</v>
      </c>
      <c r="AG75" s="161"/>
      <c r="AH75" s="48">
        <v>0</v>
      </c>
      <c r="AI75" s="225">
        <v>0</v>
      </c>
      <c r="AJ75" s="225">
        <v>0</v>
      </c>
      <c r="AK75" s="225">
        <v>0</v>
      </c>
      <c r="AL75" s="225">
        <v>1739.19</v>
      </c>
      <c r="AM75" s="225">
        <v>1738.17</v>
      </c>
      <c r="AN75" s="225">
        <v>5211.4799999999996</v>
      </c>
      <c r="AO75" s="225">
        <v>3291.33</v>
      </c>
      <c r="AP75" s="225">
        <v>0</v>
      </c>
      <c r="AQ75" s="225">
        <v>0</v>
      </c>
      <c r="AR75" s="225">
        <v>0</v>
      </c>
      <c r="AS75" s="225">
        <v>1658.66</v>
      </c>
      <c r="AT75" s="55">
        <f t="shared" si="45"/>
        <v>0</v>
      </c>
      <c r="AU75" s="56">
        <f t="shared" si="64"/>
        <v>13638.83</v>
      </c>
    </row>
    <row r="76" spans="1:47" s="9" customFormat="1">
      <c r="A76" s="639"/>
      <c r="B76" s="157"/>
      <c r="C76" s="33" t="s">
        <v>65</v>
      </c>
      <c r="D76" s="48">
        <v>0</v>
      </c>
      <c r="E76" s="149">
        <v>3.3069000000000002</v>
      </c>
      <c r="F76" s="149">
        <v>0</v>
      </c>
      <c r="G76" s="149">
        <v>0</v>
      </c>
      <c r="H76" s="149">
        <v>0</v>
      </c>
      <c r="I76" s="149">
        <v>2.2046000000000001</v>
      </c>
      <c r="J76" s="149">
        <v>0</v>
      </c>
      <c r="K76" s="149">
        <v>1.1023000000000001</v>
      </c>
      <c r="L76" s="149">
        <v>3.3069000000000002</v>
      </c>
      <c r="M76" s="149">
        <v>0</v>
      </c>
      <c r="N76" s="149">
        <v>0</v>
      </c>
      <c r="O76" s="149">
        <v>1.1023000000000001</v>
      </c>
      <c r="P76" s="99">
        <f t="shared" si="41"/>
        <v>0</v>
      </c>
      <c r="Q76" s="50">
        <f t="shared" si="62"/>
        <v>11.023</v>
      </c>
      <c r="R76" s="161"/>
      <c r="S76" s="48">
        <v>0</v>
      </c>
      <c r="T76" s="181">
        <v>17886.189999999999</v>
      </c>
      <c r="U76" s="181">
        <v>0</v>
      </c>
      <c r="V76" s="181">
        <v>0</v>
      </c>
      <c r="W76" s="181">
        <v>0</v>
      </c>
      <c r="X76" s="181">
        <v>11971.76</v>
      </c>
      <c r="Y76" s="181">
        <v>0</v>
      </c>
      <c r="Z76" s="181">
        <v>6110.84</v>
      </c>
      <c r="AA76" s="181">
        <v>18450.98</v>
      </c>
      <c r="AB76" s="181">
        <v>0</v>
      </c>
      <c r="AC76" s="181">
        <v>0</v>
      </c>
      <c r="AD76" s="181">
        <v>6261.06</v>
      </c>
      <c r="AE76" s="37">
        <f t="shared" si="42"/>
        <v>0</v>
      </c>
      <c r="AF76" s="36">
        <f t="shared" si="63"/>
        <v>60680.829999999987</v>
      </c>
      <c r="AG76" s="161"/>
      <c r="AH76" s="48">
        <v>0</v>
      </c>
      <c r="AI76" s="225">
        <v>4863.6099999999997</v>
      </c>
      <c r="AJ76" s="225">
        <v>0</v>
      </c>
      <c r="AK76" s="225">
        <v>0</v>
      </c>
      <c r="AL76" s="225">
        <v>0</v>
      </c>
      <c r="AM76" s="225">
        <v>3294.02</v>
      </c>
      <c r="AN76" s="225">
        <v>0</v>
      </c>
      <c r="AO76" s="225">
        <v>1727.87</v>
      </c>
      <c r="AP76" s="225">
        <v>5176.41</v>
      </c>
      <c r="AQ76" s="225">
        <v>0</v>
      </c>
      <c r="AR76" s="225">
        <v>0</v>
      </c>
      <c r="AS76" s="225">
        <v>1733.47</v>
      </c>
      <c r="AT76" s="55">
        <f t="shared" si="45"/>
        <v>0</v>
      </c>
      <c r="AU76" s="56">
        <f t="shared" si="64"/>
        <v>16795.38</v>
      </c>
    </row>
    <row r="77" spans="1:47" s="9" customFormat="1">
      <c r="A77" s="639"/>
      <c r="B77" s="157"/>
      <c r="C77" s="33" t="s">
        <v>72</v>
      </c>
      <c r="D77" s="48">
        <v>1.1000000000000001</v>
      </c>
      <c r="E77" s="149">
        <v>0</v>
      </c>
      <c r="F77" s="149">
        <v>0</v>
      </c>
      <c r="G77" s="149">
        <v>1.1000000000000001</v>
      </c>
      <c r="H77" s="149">
        <v>0</v>
      </c>
      <c r="I77" s="149">
        <v>2.2000000000000002</v>
      </c>
      <c r="J77" s="149">
        <v>2.2000000000000002</v>
      </c>
      <c r="K77" s="149">
        <v>2.2000000000000002</v>
      </c>
      <c r="L77" s="149">
        <v>0</v>
      </c>
      <c r="M77" s="149">
        <v>0</v>
      </c>
      <c r="N77" s="149">
        <v>0</v>
      </c>
      <c r="O77" s="149">
        <v>3.31</v>
      </c>
      <c r="P77" s="99">
        <f t="shared" si="41"/>
        <v>1.1000000000000001</v>
      </c>
      <c r="Q77" s="50">
        <f t="shared" si="62"/>
        <v>12.110000000000001</v>
      </c>
      <c r="R77" s="161"/>
      <c r="S77" s="48">
        <v>6064</v>
      </c>
      <c r="T77" s="181">
        <v>0</v>
      </c>
      <c r="U77" s="181">
        <v>0.16</v>
      </c>
      <c r="V77" s="181">
        <v>6261.06</v>
      </c>
      <c r="W77" s="181">
        <v>0</v>
      </c>
      <c r="X77" s="181">
        <v>12321.75</v>
      </c>
      <c r="Y77" s="181">
        <v>12129.73</v>
      </c>
      <c r="Z77" s="181">
        <v>12130.78</v>
      </c>
      <c r="AA77" s="181">
        <v>0</v>
      </c>
      <c r="AB77" s="181">
        <v>-10.46</v>
      </c>
      <c r="AC77" s="181">
        <v>0</v>
      </c>
      <c r="AD77" s="181">
        <v>18386</v>
      </c>
      <c r="AE77" s="37">
        <f t="shared" si="42"/>
        <v>6064</v>
      </c>
      <c r="AF77" s="36">
        <f t="shared" si="63"/>
        <v>67283.01999999999</v>
      </c>
      <c r="AG77" s="161"/>
      <c r="AH77" s="48">
        <v>1671.07</v>
      </c>
      <c r="AI77" s="225">
        <v>0</v>
      </c>
      <c r="AJ77" s="225">
        <v>0.16</v>
      </c>
      <c r="AK77" s="225">
        <v>1723.11</v>
      </c>
      <c r="AL77" s="225">
        <v>0</v>
      </c>
      <c r="AM77" s="225">
        <v>3388.94</v>
      </c>
      <c r="AN77" s="225">
        <v>3336.47</v>
      </c>
      <c r="AO77" s="225">
        <v>3348.76</v>
      </c>
      <c r="AP77" s="225">
        <v>0</v>
      </c>
      <c r="AQ77" s="225">
        <v>-10.46</v>
      </c>
      <c r="AR77" s="225">
        <v>0</v>
      </c>
      <c r="AS77" s="225">
        <v>5053.12</v>
      </c>
      <c r="AT77" s="55">
        <f t="shared" si="45"/>
        <v>1671.07</v>
      </c>
      <c r="AU77" s="56">
        <f t="shared" si="64"/>
        <v>18511.170000000002</v>
      </c>
    </row>
    <row r="78" spans="1:47" s="9" customFormat="1">
      <c r="A78" s="639"/>
      <c r="B78" s="157"/>
      <c r="C78" s="30" t="s">
        <v>86</v>
      </c>
      <c r="D78" s="48">
        <v>1.1000000000000001</v>
      </c>
      <c r="E78" s="149">
        <v>1.1000000000000001</v>
      </c>
      <c r="F78" s="149">
        <v>0</v>
      </c>
      <c r="G78" s="149">
        <v>0</v>
      </c>
      <c r="H78" s="149">
        <v>2.2000000000000002</v>
      </c>
      <c r="I78" s="149">
        <v>1.1000000000000001</v>
      </c>
      <c r="J78" s="149">
        <v>0</v>
      </c>
      <c r="K78" s="149">
        <v>0</v>
      </c>
      <c r="L78" s="149">
        <v>2.2000000000000002</v>
      </c>
      <c r="M78" s="149">
        <v>0</v>
      </c>
      <c r="N78" s="149">
        <v>3.03</v>
      </c>
      <c r="O78" s="149">
        <v>1.1000000000000001</v>
      </c>
      <c r="P78" s="99">
        <f t="shared" si="41"/>
        <v>1.1000000000000001</v>
      </c>
      <c r="Q78" s="50">
        <f t="shared" si="62"/>
        <v>11.83</v>
      </c>
      <c r="R78" s="161"/>
      <c r="S78" s="48">
        <v>6062</v>
      </c>
      <c r="T78" s="181">
        <v>6062.28</v>
      </c>
      <c r="U78" s="181">
        <v>0</v>
      </c>
      <c r="V78" s="181">
        <v>0</v>
      </c>
      <c r="W78" s="181">
        <v>12323.43</v>
      </c>
      <c r="X78" s="181">
        <v>6064.74</v>
      </c>
      <c r="Y78" s="181">
        <v>0</v>
      </c>
      <c r="Z78" s="181">
        <v>0</v>
      </c>
      <c r="AA78" s="181">
        <v>12564.53</v>
      </c>
      <c r="AB78" s="181">
        <v>0</v>
      </c>
      <c r="AC78" s="181">
        <v>17661.96</v>
      </c>
      <c r="AD78" s="181">
        <v>6303</v>
      </c>
      <c r="AE78" s="37">
        <f t="shared" si="42"/>
        <v>6062</v>
      </c>
      <c r="AF78" s="36">
        <f t="shared" si="63"/>
        <v>67041.94</v>
      </c>
      <c r="AG78" s="161"/>
      <c r="AH78" s="48">
        <v>1656.8</v>
      </c>
      <c r="AI78" s="225">
        <v>1668.51</v>
      </c>
      <c r="AJ78" s="225">
        <v>0</v>
      </c>
      <c r="AK78" s="225">
        <v>0</v>
      </c>
      <c r="AL78" s="225">
        <v>3346.96</v>
      </c>
      <c r="AM78" s="225">
        <v>1667.89</v>
      </c>
      <c r="AN78" s="225">
        <v>0</v>
      </c>
      <c r="AO78" s="225">
        <v>0</v>
      </c>
      <c r="AP78" s="225">
        <v>3499</v>
      </c>
      <c r="AQ78" s="225">
        <v>0</v>
      </c>
      <c r="AR78" s="225">
        <v>4946.8100000000004</v>
      </c>
      <c r="AS78" s="225">
        <v>1701.77</v>
      </c>
      <c r="AT78" s="55">
        <f t="shared" si="45"/>
        <v>1656.8</v>
      </c>
      <c r="AU78" s="56">
        <f t="shared" si="64"/>
        <v>18487.740000000002</v>
      </c>
    </row>
    <row r="79" spans="1:47" s="9" customFormat="1">
      <c r="A79" s="639"/>
      <c r="B79" s="157"/>
      <c r="C79" s="30" t="s">
        <v>96</v>
      </c>
      <c r="D79" s="48">
        <v>0</v>
      </c>
      <c r="E79" s="149">
        <v>2.2000000000000002</v>
      </c>
      <c r="F79" s="149">
        <v>0</v>
      </c>
      <c r="G79" s="149">
        <v>0</v>
      </c>
      <c r="H79" s="149">
        <v>0</v>
      </c>
      <c r="I79" s="149">
        <v>4.62</v>
      </c>
      <c r="J79" s="149">
        <v>3.22</v>
      </c>
      <c r="K79" s="149">
        <v>0</v>
      </c>
      <c r="L79" s="149">
        <v>1.1000000000000001</v>
      </c>
      <c r="M79" s="149">
        <v>0</v>
      </c>
      <c r="N79" s="149">
        <v>0</v>
      </c>
      <c r="O79" s="149"/>
      <c r="P79" s="99">
        <f t="shared" si="41"/>
        <v>0</v>
      </c>
      <c r="Q79" s="50">
        <f t="shared" si="62"/>
        <v>11.14</v>
      </c>
      <c r="R79" s="161"/>
      <c r="S79" s="48">
        <v>0</v>
      </c>
      <c r="T79" s="181">
        <v>12829.71</v>
      </c>
      <c r="U79" s="181">
        <v>0</v>
      </c>
      <c r="V79" s="181">
        <v>0</v>
      </c>
      <c r="W79" s="181">
        <v>0</v>
      </c>
      <c r="X79" s="181">
        <v>26380.560000000001</v>
      </c>
      <c r="Y79" s="181">
        <v>17902.45</v>
      </c>
      <c r="Z79" s="181">
        <v>0</v>
      </c>
      <c r="AA79" s="181">
        <v>6349.25</v>
      </c>
      <c r="AB79" s="181">
        <v>0</v>
      </c>
      <c r="AC79" s="181">
        <v>0</v>
      </c>
      <c r="AD79" s="181"/>
      <c r="AE79" s="37">
        <f t="shared" si="42"/>
        <v>0</v>
      </c>
      <c r="AF79" s="36">
        <f t="shared" si="63"/>
        <v>63461.97</v>
      </c>
      <c r="AG79" s="161"/>
      <c r="AH79" s="48">
        <v>0</v>
      </c>
      <c r="AI79" s="225">
        <v>3604.56</v>
      </c>
      <c r="AJ79" s="225">
        <v>0</v>
      </c>
      <c r="AK79" s="225">
        <v>0</v>
      </c>
      <c r="AL79" s="225">
        <v>0</v>
      </c>
      <c r="AM79" s="225">
        <v>7731.92</v>
      </c>
      <c r="AN79" s="241">
        <v>4900.0200000000004</v>
      </c>
      <c r="AO79" s="241">
        <v>0</v>
      </c>
      <c r="AP79" s="241">
        <v>1741.86</v>
      </c>
      <c r="AQ79" s="241">
        <v>0</v>
      </c>
      <c r="AR79" s="225">
        <v>0</v>
      </c>
      <c r="AS79" s="225"/>
      <c r="AT79" s="55">
        <f t="shared" si="45"/>
        <v>0</v>
      </c>
      <c r="AU79" s="56">
        <f t="shared" si="64"/>
        <v>17978.36</v>
      </c>
    </row>
    <row r="80" spans="1:47" s="9" customFormat="1">
      <c r="A80" s="639"/>
      <c r="B80" s="232"/>
      <c r="C80" s="30" t="s">
        <v>119</v>
      </c>
      <c r="D80" s="48">
        <v>0</v>
      </c>
      <c r="E80" s="149"/>
      <c r="F80" s="149"/>
      <c r="G80" s="149"/>
      <c r="H80" s="149"/>
      <c r="I80" s="149"/>
      <c r="J80" s="149"/>
      <c r="K80" s="149"/>
      <c r="L80" s="149"/>
      <c r="M80" s="149"/>
      <c r="N80" s="149"/>
      <c r="O80" s="149"/>
      <c r="P80" s="99">
        <f t="shared" si="41"/>
        <v>0</v>
      </c>
      <c r="Q80" s="50">
        <f t="shared" si="62"/>
        <v>0</v>
      </c>
      <c r="R80" s="161"/>
      <c r="S80" s="48">
        <v>0</v>
      </c>
      <c r="T80" s="181"/>
      <c r="U80" s="181"/>
      <c r="V80" s="181"/>
      <c r="W80" s="181"/>
      <c r="X80" s="181"/>
      <c r="Y80" s="181"/>
      <c r="Z80" s="181"/>
      <c r="AA80" s="181"/>
      <c r="AB80" s="181"/>
      <c r="AC80" s="181"/>
      <c r="AD80" s="181"/>
      <c r="AE80" s="37">
        <f t="shared" si="42"/>
        <v>0</v>
      </c>
      <c r="AF80" s="36">
        <f>SUM(S80:AD80)</f>
        <v>0</v>
      </c>
      <c r="AG80" s="161"/>
      <c r="AH80" s="48">
        <v>0</v>
      </c>
      <c r="AI80" s="225"/>
      <c r="AJ80" s="225"/>
      <c r="AK80" s="225"/>
      <c r="AL80" s="225"/>
      <c r="AM80" s="225"/>
      <c r="AN80" s="241"/>
      <c r="AO80" s="241"/>
      <c r="AP80" s="241"/>
      <c r="AQ80" s="241"/>
      <c r="AR80" s="225"/>
      <c r="AS80" s="225"/>
      <c r="AT80" s="55">
        <f t="shared" si="45"/>
        <v>0</v>
      </c>
      <c r="AU80" s="56">
        <f t="shared" si="64"/>
        <v>0</v>
      </c>
    </row>
    <row r="81" spans="1:47" s="9" customFormat="1">
      <c r="A81" s="639"/>
      <c r="B81" s="157"/>
      <c r="C81" s="30" t="s">
        <v>120</v>
      </c>
      <c r="D81" s="245">
        <v>0</v>
      </c>
      <c r="E81" s="149">
        <v>2.2040000000000002</v>
      </c>
      <c r="F81" s="149">
        <v>0</v>
      </c>
      <c r="G81" s="149">
        <v>0</v>
      </c>
      <c r="H81" s="149">
        <v>3.5219999999999998</v>
      </c>
      <c r="I81" s="149">
        <v>1.1020000000000001</v>
      </c>
      <c r="J81" s="149">
        <v>3.2189999999999999</v>
      </c>
      <c r="K81" s="149">
        <v>0</v>
      </c>
      <c r="L81" s="149">
        <v>1.1020000000000001</v>
      </c>
      <c r="M81" s="149">
        <v>0</v>
      </c>
      <c r="N81" s="149">
        <v>0</v>
      </c>
      <c r="O81" s="149">
        <v>0.23499999999999999</v>
      </c>
      <c r="P81" s="99">
        <f t="shared" si="41"/>
        <v>0</v>
      </c>
      <c r="Q81" s="50">
        <f t="shared" si="62"/>
        <v>11.384</v>
      </c>
      <c r="R81" s="161"/>
      <c r="S81" s="48">
        <v>0</v>
      </c>
      <c r="T81" s="181">
        <v>12718.97544</v>
      </c>
      <c r="U81" s="181">
        <v>0</v>
      </c>
      <c r="V81" s="181">
        <v>0</v>
      </c>
      <c r="W81" s="181">
        <v>19761.448919999999</v>
      </c>
      <c r="X81" s="181">
        <v>6535.8077199999998</v>
      </c>
      <c r="Y81" s="181">
        <v>18061.358339999999</v>
      </c>
      <c r="Z81" s="181">
        <v>0</v>
      </c>
      <c r="AA81" s="181">
        <v>6359.4877200000001</v>
      </c>
      <c r="AB81" s="181">
        <v>0</v>
      </c>
      <c r="AC81" s="181">
        <v>0</v>
      </c>
      <c r="AD81" s="181">
        <v>1318.5520999999999</v>
      </c>
      <c r="AE81" s="37">
        <f t="shared" si="42"/>
        <v>0</v>
      </c>
      <c r="AF81" s="36">
        <f t="shared" si="63"/>
        <v>64755.630239999991</v>
      </c>
      <c r="AG81" s="161"/>
      <c r="AH81" s="48">
        <v>0</v>
      </c>
      <c r="AI81" s="225">
        <v>3606.4713199999997</v>
      </c>
      <c r="AJ81" s="225">
        <v>0</v>
      </c>
      <c r="AK81" s="225">
        <v>0</v>
      </c>
      <c r="AL81" s="225">
        <v>5476.1112599999997</v>
      </c>
      <c r="AM81" s="225">
        <v>1893.0486599999995</v>
      </c>
      <c r="AN81" s="225">
        <v>5004.9977699999981</v>
      </c>
      <c r="AO81" s="225">
        <v>0</v>
      </c>
      <c r="AP81" s="225">
        <v>1735.4626600000001</v>
      </c>
      <c r="AQ81" s="225">
        <v>0</v>
      </c>
      <c r="AR81" s="225">
        <v>0</v>
      </c>
      <c r="AS81" s="225">
        <v>365.38504999999986</v>
      </c>
      <c r="AT81" s="55">
        <f t="shared" si="45"/>
        <v>0</v>
      </c>
      <c r="AU81" s="56">
        <f t="shared" si="64"/>
        <v>18081.476719999999</v>
      </c>
    </row>
    <row r="82" spans="1:47" s="9" customFormat="1" ht="15.75" thickBot="1">
      <c r="A82" s="639"/>
      <c r="B82" s="159"/>
      <c r="C82" s="31" t="s">
        <v>18</v>
      </c>
      <c r="D82" s="244">
        <f t="shared" ref="D82:O82" si="65">D80-D81</f>
        <v>0</v>
      </c>
      <c r="E82" s="150">
        <f t="shared" si="65"/>
        <v>-2.2040000000000002</v>
      </c>
      <c r="F82" s="150">
        <f t="shared" si="65"/>
        <v>0</v>
      </c>
      <c r="G82" s="150">
        <f t="shared" si="65"/>
        <v>0</v>
      </c>
      <c r="H82" s="150">
        <f t="shared" si="65"/>
        <v>-3.5219999999999998</v>
      </c>
      <c r="I82" s="150">
        <f t="shared" si="65"/>
        <v>-1.1020000000000001</v>
      </c>
      <c r="J82" s="150">
        <f t="shared" si="65"/>
        <v>-3.2189999999999999</v>
      </c>
      <c r="K82" s="150">
        <f t="shared" si="65"/>
        <v>0</v>
      </c>
      <c r="L82" s="150">
        <f t="shared" si="65"/>
        <v>-1.1020000000000001</v>
      </c>
      <c r="M82" s="150">
        <f t="shared" si="65"/>
        <v>0</v>
      </c>
      <c r="N82" s="150">
        <f t="shared" si="65"/>
        <v>0</v>
      </c>
      <c r="O82" s="150">
        <f t="shared" si="65"/>
        <v>-0.23499999999999999</v>
      </c>
      <c r="P82" s="116">
        <f t="shared" si="41"/>
        <v>0</v>
      </c>
      <c r="Q82" s="98">
        <f t="shared" si="62"/>
        <v>-11.384</v>
      </c>
      <c r="R82" s="161"/>
      <c r="S82" s="244">
        <f t="shared" ref="S82:AD82" si="66">S80-S81</f>
        <v>0</v>
      </c>
      <c r="T82" s="229">
        <f t="shared" si="66"/>
        <v>-12718.97544</v>
      </c>
      <c r="U82" s="229">
        <f t="shared" si="66"/>
        <v>0</v>
      </c>
      <c r="V82" s="229">
        <f t="shared" si="66"/>
        <v>0</v>
      </c>
      <c r="W82" s="229">
        <f t="shared" si="66"/>
        <v>-19761.448919999999</v>
      </c>
      <c r="X82" s="229">
        <f t="shared" si="66"/>
        <v>-6535.8077199999998</v>
      </c>
      <c r="Y82" s="229">
        <f t="shared" si="66"/>
        <v>-18061.358339999999</v>
      </c>
      <c r="Z82" s="229">
        <f t="shared" si="66"/>
        <v>0</v>
      </c>
      <c r="AA82" s="229">
        <f t="shared" si="66"/>
        <v>-6359.4877200000001</v>
      </c>
      <c r="AB82" s="229">
        <f t="shared" si="66"/>
        <v>0</v>
      </c>
      <c r="AC82" s="229">
        <f t="shared" si="66"/>
        <v>0</v>
      </c>
      <c r="AD82" s="229">
        <f t="shared" si="66"/>
        <v>-1318.5520999999999</v>
      </c>
      <c r="AE82" s="92">
        <f t="shared" si="42"/>
        <v>0</v>
      </c>
      <c r="AF82" s="93">
        <f t="shared" si="63"/>
        <v>-64755.630239999991</v>
      </c>
      <c r="AG82" s="161"/>
      <c r="AH82" s="244">
        <f t="shared" ref="AH82:AS82" si="67">AH80-AH81</f>
        <v>0</v>
      </c>
      <c r="AI82" s="231">
        <f t="shared" si="67"/>
        <v>-3606.4713199999997</v>
      </c>
      <c r="AJ82" s="231">
        <f t="shared" si="67"/>
        <v>0</v>
      </c>
      <c r="AK82" s="231">
        <f t="shared" si="67"/>
        <v>0</v>
      </c>
      <c r="AL82" s="231">
        <f t="shared" si="67"/>
        <v>-5476.1112599999997</v>
      </c>
      <c r="AM82" s="231">
        <f t="shared" si="67"/>
        <v>-1893.0486599999995</v>
      </c>
      <c r="AN82" s="231">
        <f t="shared" si="67"/>
        <v>-5004.9977699999981</v>
      </c>
      <c r="AO82" s="231">
        <f t="shared" si="67"/>
        <v>0</v>
      </c>
      <c r="AP82" s="231">
        <f t="shared" si="67"/>
        <v>-1735.4626600000001</v>
      </c>
      <c r="AQ82" s="231">
        <f t="shared" si="67"/>
        <v>0</v>
      </c>
      <c r="AR82" s="231">
        <f t="shared" si="67"/>
        <v>0</v>
      </c>
      <c r="AS82" s="231">
        <f t="shared" si="67"/>
        <v>-365.38504999999986</v>
      </c>
      <c r="AT82" s="100">
        <f t="shared" si="45"/>
        <v>0</v>
      </c>
      <c r="AU82" s="114">
        <f t="shared" si="64"/>
        <v>-18081.476719999999</v>
      </c>
    </row>
    <row r="83" spans="1:47" s="9" customFormat="1" ht="12.75" customHeight="1">
      <c r="A83" s="639"/>
      <c r="B83" s="156" t="s">
        <v>85</v>
      </c>
      <c r="C83" s="29" t="s">
        <v>51</v>
      </c>
      <c r="D83" s="51">
        <f>D47+D59+D71</f>
        <v>32.446200500000003</v>
      </c>
      <c r="E83" s="151">
        <f t="shared" ref="E83:O83" si="68">E47+E59+E71</f>
        <v>7.7657034999999999</v>
      </c>
      <c r="F83" s="151">
        <f t="shared" si="68"/>
        <v>20.805912499999998</v>
      </c>
      <c r="G83" s="151">
        <f t="shared" si="68"/>
        <v>19.124904999999998</v>
      </c>
      <c r="H83" s="151">
        <f t="shared" si="68"/>
        <v>9.3695500000000003</v>
      </c>
      <c r="I83" s="151">
        <f t="shared" si="68"/>
        <v>30.919514999999997</v>
      </c>
      <c r="J83" s="151">
        <f t="shared" si="68"/>
        <v>16.765982999999999</v>
      </c>
      <c r="K83" s="151">
        <f t="shared" si="68"/>
        <v>11.215902499999999</v>
      </c>
      <c r="L83" s="151">
        <f t="shared" si="68"/>
        <v>24.0576975</v>
      </c>
      <c r="M83" s="151">
        <f t="shared" si="68"/>
        <v>14.3299</v>
      </c>
      <c r="N83" s="151">
        <f t="shared" si="68"/>
        <v>34.601196999999999</v>
      </c>
      <c r="O83" s="151">
        <f t="shared" si="68"/>
        <v>14.412572500000001</v>
      </c>
      <c r="P83" s="99">
        <f t="shared" si="41"/>
        <v>32.446200500000003</v>
      </c>
      <c r="Q83" s="50">
        <f t="shared" ref="Q83:Q94" si="69">SUM(D83:O83)</f>
        <v>235.81503900000001</v>
      </c>
      <c r="R83" s="161"/>
      <c r="S83" s="51">
        <f>S47+S59+S71</f>
        <v>137923.56</v>
      </c>
      <c r="T83" s="226">
        <f t="shared" ref="T83:AD83" si="70">T47+T59+T71</f>
        <v>32266.81</v>
      </c>
      <c r="U83" s="226">
        <f t="shared" si="70"/>
        <v>91886.52</v>
      </c>
      <c r="V83" s="226">
        <f t="shared" si="70"/>
        <v>79813.72</v>
      </c>
      <c r="W83" s="226">
        <f t="shared" si="70"/>
        <v>42024.090000000004</v>
      </c>
      <c r="X83" s="226">
        <f t="shared" si="70"/>
        <v>125036.5</v>
      </c>
      <c r="Y83" s="226">
        <f t="shared" si="70"/>
        <v>73883.8</v>
      </c>
      <c r="Z83" s="226">
        <f t="shared" si="70"/>
        <v>49727.520000000004</v>
      </c>
      <c r="AA83" s="226">
        <f t="shared" si="70"/>
        <v>105614.45</v>
      </c>
      <c r="AB83" s="226">
        <f t="shared" si="70"/>
        <v>63351.28</v>
      </c>
      <c r="AC83" s="226">
        <f t="shared" si="70"/>
        <v>143512.63</v>
      </c>
      <c r="AD83" s="226">
        <f t="shared" si="70"/>
        <v>63802.12</v>
      </c>
      <c r="AE83" s="37">
        <f t="shared" si="42"/>
        <v>137923.56</v>
      </c>
      <c r="AF83" s="36">
        <f t="shared" ref="AF83:AF94" si="71">SUM(S83:AD83)</f>
        <v>1008843</v>
      </c>
      <c r="AG83" s="161"/>
      <c r="AH83" s="51">
        <f>AH47+AH59+AH71</f>
        <v>32466.720000000001</v>
      </c>
      <c r="AI83" s="185">
        <f t="shared" ref="AI83:AS83" si="72">AI47+AI59+AI71</f>
        <v>6991.65</v>
      </c>
      <c r="AJ83" s="185">
        <f t="shared" si="72"/>
        <v>24395.070000000003</v>
      </c>
      <c r="AK83" s="185">
        <f t="shared" si="72"/>
        <v>17738.689999999999</v>
      </c>
      <c r="AL83" s="185">
        <f t="shared" si="72"/>
        <v>11607.8</v>
      </c>
      <c r="AM83" s="185">
        <f t="shared" si="72"/>
        <v>23191.23</v>
      </c>
      <c r="AN83" s="185">
        <f t="shared" si="72"/>
        <v>19147.79</v>
      </c>
      <c r="AO83" s="185">
        <f t="shared" si="72"/>
        <v>12542.18</v>
      </c>
      <c r="AP83" s="185">
        <f t="shared" si="72"/>
        <v>25353.93</v>
      </c>
      <c r="AQ83" s="185">
        <f t="shared" si="72"/>
        <v>15627.48</v>
      </c>
      <c r="AR83" s="185">
        <f t="shared" si="72"/>
        <v>28386.700000000004</v>
      </c>
      <c r="AS83" s="185">
        <f t="shared" si="72"/>
        <v>15868.59</v>
      </c>
      <c r="AT83" s="55">
        <f t="shared" si="45"/>
        <v>32466.720000000001</v>
      </c>
      <c r="AU83" s="56">
        <f t="shared" ref="AU83:AU94" si="73">SUM(AH83:AS83)</f>
        <v>233317.83000000002</v>
      </c>
    </row>
    <row r="84" spans="1:47" s="9" customFormat="1">
      <c r="A84" s="639"/>
      <c r="B84" s="157"/>
      <c r="C84" s="30" t="s">
        <v>52</v>
      </c>
      <c r="D84" s="48">
        <f t="shared" ref="D84:O84" si="74">D48+D60+D72</f>
        <v>25.545802500000001</v>
      </c>
      <c r="E84" s="149">
        <f t="shared" si="74"/>
        <v>8.5428250000000006</v>
      </c>
      <c r="F84" s="149">
        <f t="shared" si="74"/>
        <v>37.588429999999995</v>
      </c>
      <c r="G84" s="149">
        <f t="shared" si="74"/>
        <v>17.636800000000001</v>
      </c>
      <c r="H84" s="149">
        <f t="shared" si="74"/>
        <v>11.822167500000001</v>
      </c>
      <c r="I84" s="149">
        <f t="shared" si="74"/>
        <v>16.865189999999998</v>
      </c>
      <c r="J84" s="149">
        <f t="shared" si="74"/>
        <v>9.8931425000000015</v>
      </c>
      <c r="K84" s="149">
        <f t="shared" si="74"/>
        <v>37.588430000000002</v>
      </c>
      <c r="L84" s="149">
        <f t="shared" si="74"/>
        <v>19.786284999999999</v>
      </c>
      <c r="M84" s="149">
        <f t="shared" si="74"/>
        <v>3.4446875000000001</v>
      </c>
      <c r="N84" s="149">
        <f t="shared" si="74"/>
        <v>6.0603499999999997</v>
      </c>
      <c r="O84" s="149">
        <f t="shared" si="74"/>
        <v>13.8522225</v>
      </c>
      <c r="P84" s="99">
        <f t="shared" si="41"/>
        <v>25.545802500000001</v>
      </c>
      <c r="Q84" s="50">
        <f t="shared" si="69"/>
        <v>208.62633249999996</v>
      </c>
      <c r="R84" s="161"/>
      <c r="S84" s="48">
        <f t="shared" ref="S84:AD84" si="75">S48+S60+S72</f>
        <v>112326.46</v>
      </c>
      <c r="T84" s="181">
        <f t="shared" si="75"/>
        <v>37650.369999999995</v>
      </c>
      <c r="U84" s="181">
        <f t="shared" si="75"/>
        <v>156104.03</v>
      </c>
      <c r="V84" s="181">
        <f t="shared" si="75"/>
        <v>78516.290000000008</v>
      </c>
      <c r="W84" s="181">
        <f t="shared" si="75"/>
        <v>52513.02</v>
      </c>
      <c r="X84" s="181">
        <f t="shared" si="75"/>
        <v>79890.41</v>
      </c>
      <c r="Y84" s="181">
        <f t="shared" si="75"/>
        <v>48224.08</v>
      </c>
      <c r="Z84" s="181">
        <f t="shared" si="75"/>
        <v>181223.64</v>
      </c>
      <c r="AA84" s="181">
        <f t="shared" si="75"/>
        <v>82668.33</v>
      </c>
      <c r="AB84" s="181">
        <f t="shared" si="75"/>
        <v>17269.16</v>
      </c>
      <c r="AC84" s="181">
        <f t="shared" si="75"/>
        <v>31568.9</v>
      </c>
      <c r="AD84" s="181">
        <f t="shared" si="75"/>
        <v>73104.45</v>
      </c>
      <c r="AE84" s="37">
        <f t="shared" si="42"/>
        <v>112326.46</v>
      </c>
      <c r="AF84" s="36">
        <f t="shared" si="71"/>
        <v>951059.14</v>
      </c>
      <c r="AG84" s="161"/>
      <c r="AH84" s="48">
        <f t="shared" ref="AH84:AS84" si="76">AH48+AH60+AH72</f>
        <v>27432.489999999998</v>
      </c>
      <c r="AI84" s="188">
        <f t="shared" si="76"/>
        <v>9263.39</v>
      </c>
      <c r="AJ84" s="188">
        <f t="shared" si="76"/>
        <v>32759.97</v>
      </c>
      <c r="AK84" s="188">
        <f t="shared" si="76"/>
        <v>20483.2</v>
      </c>
      <c r="AL84" s="188">
        <f t="shared" si="76"/>
        <v>13632.96</v>
      </c>
      <c r="AM84" s="188">
        <f t="shared" si="76"/>
        <v>25029.190000000002</v>
      </c>
      <c r="AN84" s="188">
        <f t="shared" si="76"/>
        <v>16258.61</v>
      </c>
      <c r="AO84" s="188">
        <f t="shared" si="76"/>
        <v>50740.11</v>
      </c>
      <c r="AP84" s="188">
        <f t="shared" si="76"/>
        <v>13864.050000000001</v>
      </c>
      <c r="AQ84" s="188">
        <f t="shared" si="76"/>
        <v>74988.490000000005</v>
      </c>
      <c r="AR84" s="188">
        <f t="shared" si="76"/>
        <v>9139.07</v>
      </c>
      <c r="AS84" s="188">
        <f t="shared" si="76"/>
        <v>21956.379999999997</v>
      </c>
      <c r="AT84" s="55">
        <f t="shared" si="45"/>
        <v>27432.489999999998</v>
      </c>
      <c r="AU84" s="56">
        <f t="shared" si="73"/>
        <v>315547.90999999997</v>
      </c>
    </row>
    <row r="85" spans="1:47" s="9" customFormat="1" ht="12.75" customHeight="1">
      <c r="A85" s="639"/>
      <c r="B85" s="157"/>
      <c r="C85" s="30" t="s">
        <v>41</v>
      </c>
      <c r="D85" s="48">
        <f t="shared" ref="D85:O85" si="77">D49+D61+D73</f>
        <v>14.43553</v>
      </c>
      <c r="E85" s="149">
        <f t="shared" si="77"/>
        <v>8.0743475</v>
      </c>
      <c r="F85" s="149">
        <f t="shared" si="77"/>
        <v>8.4024375000000013</v>
      </c>
      <c r="G85" s="149">
        <f t="shared" si="77"/>
        <v>27.30508</v>
      </c>
      <c r="H85" s="149">
        <f t="shared" si="77"/>
        <v>14.0221675</v>
      </c>
      <c r="I85" s="149">
        <f t="shared" si="77"/>
        <v>6.8618175000000008</v>
      </c>
      <c r="J85" s="149">
        <f t="shared" si="77"/>
        <v>10.2238325</v>
      </c>
      <c r="K85" s="149">
        <f t="shared" si="77"/>
        <v>9.3144349999999996</v>
      </c>
      <c r="L85" s="149">
        <f t="shared" si="77"/>
        <v>20.486245500000003</v>
      </c>
      <c r="M85" s="149">
        <f t="shared" si="77"/>
        <v>10.6096375</v>
      </c>
      <c r="N85" s="149">
        <f t="shared" si="77"/>
        <v>4.2438549999999999</v>
      </c>
      <c r="O85" s="149">
        <f t="shared" si="77"/>
        <v>13.971652499999999</v>
      </c>
      <c r="P85" s="99">
        <f t="shared" si="41"/>
        <v>14.43553</v>
      </c>
      <c r="Q85" s="50">
        <f t="shared" si="69"/>
        <v>147.95103800000001</v>
      </c>
      <c r="R85" s="161"/>
      <c r="S85" s="48">
        <f t="shared" ref="S85:AD85" si="78">S49+S61+S73</f>
        <v>74908.11</v>
      </c>
      <c r="T85" s="181">
        <f t="shared" si="78"/>
        <v>41712.68</v>
      </c>
      <c r="U85" s="181">
        <f t="shared" si="78"/>
        <v>44037.09</v>
      </c>
      <c r="V85" s="181">
        <f t="shared" si="78"/>
        <v>131859.64000000001</v>
      </c>
      <c r="W85" s="181">
        <f t="shared" si="78"/>
        <v>72351.789999999994</v>
      </c>
      <c r="X85" s="181">
        <f t="shared" si="78"/>
        <v>36226.880000000005</v>
      </c>
      <c r="Y85" s="181">
        <f t="shared" si="78"/>
        <v>51703.28</v>
      </c>
      <c r="Z85" s="181">
        <f t="shared" si="78"/>
        <v>49691.77</v>
      </c>
      <c r="AA85" s="181">
        <f t="shared" si="78"/>
        <v>108899.37999999999</v>
      </c>
      <c r="AB85" s="181">
        <f t="shared" si="78"/>
        <v>55371.28</v>
      </c>
      <c r="AC85" s="181">
        <f t="shared" si="78"/>
        <v>21941.739999999998</v>
      </c>
      <c r="AD85" s="181">
        <f t="shared" si="78"/>
        <v>72335.679999999993</v>
      </c>
      <c r="AE85" s="37">
        <f t="shared" si="42"/>
        <v>74908.11</v>
      </c>
      <c r="AF85" s="36">
        <f t="shared" si="71"/>
        <v>761039.32000000007</v>
      </c>
      <c r="AG85" s="161"/>
      <c r="AH85" s="48">
        <f t="shared" ref="AH85:AS85" si="79">AH49+AH61+AH73</f>
        <v>21331.920000000002</v>
      </c>
      <c r="AI85" s="188">
        <f t="shared" si="79"/>
        <v>11625.869999999999</v>
      </c>
      <c r="AJ85" s="188">
        <f t="shared" si="79"/>
        <v>12740.130000000001</v>
      </c>
      <c r="AK85" s="188">
        <f t="shared" si="79"/>
        <v>30241.55</v>
      </c>
      <c r="AL85" s="188">
        <f t="shared" si="79"/>
        <v>20119.7</v>
      </c>
      <c r="AM85" s="188">
        <f t="shared" si="79"/>
        <v>10627.5</v>
      </c>
      <c r="AN85" s="188">
        <f t="shared" si="79"/>
        <v>13514.59</v>
      </c>
      <c r="AO85" s="188">
        <f t="shared" si="79"/>
        <v>14976.68</v>
      </c>
      <c r="AP85" s="188">
        <f t="shared" si="79"/>
        <v>32417.35</v>
      </c>
      <c r="AQ85" s="188">
        <f t="shared" si="79"/>
        <v>15781.869999999999</v>
      </c>
      <c r="AR85" s="188">
        <f t="shared" si="79"/>
        <v>6065.21</v>
      </c>
      <c r="AS85" s="188">
        <f t="shared" si="79"/>
        <v>20087.96</v>
      </c>
      <c r="AT85" s="55">
        <f t="shared" si="45"/>
        <v>21331.920000000002</v>
      </c>
      <c r="AU85" s="56">
        <f t="shared" si="73"/>
        <v>209530.33</v>
      </c>
    </row>
    <row r="86" spans="1:47" s="9" customFormat="1">
      <c r="A86" s="639"/>
      <c r="B86" s="157"/>
      <c r="C86" s="30" t="s">
        <v>44</v>
      </c>
      <c r="D86" s="48">
        <f t="shared" ref="D86:O86" si="80">D50+D62+D74</f>
        <v>36.210554999999999</v>
      </c>
      <c r="E86" s="149">
        <f t="shared" si="80"/>
        <v>12.01507</v>
      </c>
      <c r="F86" s="149">
        <f t="shared" si="80"/>
        <v>15.377084999999999</v>
      </c>
      <c r="G86" s="149">
        <f t="shared" si="80"/>
        <v>17.85726</v>
      </c>
      <c r="H86" s="149">
        <f t="shared" si="80"/>
        <v>9.0113024999999993</v>
      </c>
      <c r="I86" s="149">
        <f t="shared" si="80"/>
        <v>20.337434999999999</v>
      </c>
      <c r="J86" s="149">
        <f t="shared" si="80"/>
        <v>17.443897499999999</v>
      </c>
      <c r="K86" s="149">
        <f t="shared" si="80"/>
        <v>9.1766475000000014</v>
      </c>
      <c r="L86" s="149">
        <f t="shared" si="80"/>
        <v>11.546592499999999</v>
      </c>
      <c r="M86" s="149">
        <f t="shared" si="80"/>
        <v>32.986327500000002</v>
      </c>
      <c r="N86" s="149">
        <f t="shared" si="80"/>
        <v>15.98335</v>
      </c>
      <c r="O86" s="149">
        <f t="shared" si="80"/>
        <v>14.5779175</v>
      </c>
      <c r="P86" s="99">
        <f t="shared" si="41"/>
        <v>36.210554999999999</v>
      </c>
      <c r="Q86" s="50">
        <f t="shared" si="69"/>
        <v>212.52344000000002</v>
      </c>
      <c r="R86" s="161"/>
      <c r="S86" s="48">
        <f t="shared" ref="S86:AD86" si="81">S50+S62+S74</f>
        <v>179034.93</v>
      </c>
      <c r="T86" s="181">
        <f t="shared" si="81"/>
        <v>62336.72</v>
      </c>
      <c r="U86" s="181">
        <f t="shared" si="81"/>
        <v>69662.36</v>
      </c>
      <c r="V86" s="181">
        <f t="shared" si="81"/>
        <v>88084.88</v>
      </c>
      <c r="W86" s="181">
        <f t="shared" si="81"/>
        <v>40336.120000000003</v>
      </c>
      <c r="X86" s="181">
        <f t="shared" si="81"/>
        <v>105266.59</v>
      </c>
      <c r="Y86" s="181">
        <f t="shared" si="81"/>
        <v>81947.72</v>
      </c>
      <c r="Z86" s="181">
        <f t="shared" si="81"/>
        <v>42070.649999999994</v>
      </c>
      <c r="AA86" s="181">
        <f t="shared" si="81"/>
        <v>50042.57</v>
      </c>
      <c r="AB86" s="181">
        <f t="shared" si="81"/>
        <v>156686.41999999998</v>
      </c>
      <c r="AC86" s="181">
        <f t="shared" si="81"/>
        <v>83143.909999999989</v>
      </c>
      <c r="AD86" s="181">
        <f t="shared" si="81"/>
        <v>77232.290000000008</v>
      </c>
      <c r="AE86" s="37">
        <f t="shared" si="42"/>
        <v>179034.93</v>
      </c>
      <c r="AF86" s="36">
        <f t="shared" si="71"/>
        <v>1035845.16</v>
      </c>
      <c r="AG86" s="161"/>
      <c r="AH86" s="48">
        <f t="shared" ref="AH86:AS86" si="82">AH50+AH62+AH74</f>
        <v>44289.43</v>
      </c>
      <c r="AI86" s="188">
        <f t="shared" si="82"/>
        <v>17388.330000000002</v>
      </c>
      <c r="AJ86" s="188">
        <f t="shared" si="82"/>
        <v>12175.710000000001</v>
      </c>
      <c r="AK86" s="188">
        <f t="shared" si="82"/>
        <v>21329.63</v>
      </c>
      <c r="AL86" s="188">
        <f t="shared" si="82"/>
        <v>6597.62</v>
      </c>
      <c r="AM86" s="188">
        <f t="shared" si="82"/>
        <v>29347.21</v>
      </c>
      <c r="AN86" s="188">
        <f t="shared" si="82"/>
        <v>16913.22</v>
      </c>
      <c r="AO86" s="188">
        <f t="shared" si="82"/>
        <v>7818.5199999999995</v>
      </c>
      <c r="AP86" s="188">
        <f t="shared" si="82"/>
        <v>6966.3</v>
      </c>
      <c r="AQ86" s="188">
        <f t="shared" si="82"/>
        <v>33097.83</v>
      </c>
      <c r="AR86" s="188">
        <f t="shared" si="82"/>
        <v>23330.400000000001</v>
      </c>
      <c r="AS86" s="188">
        <f t="shared" si="82"/>
        <v>22675.73</v>
      </c>
      <c r="AT86" s="55">
        <f t="shared" si="45"/>
        <v>44289.43</v>
      </c>
      <c r="AU86" s="56">
        <f t="shared" si="73"/>
        <v>241929.93</v>
      </c>
    </row>
    <row r="87" spans="1:47" s="9" customFormat="1">
      <c r="A87" s="639"/>
      <c r="B87" s="157"/>
      <c r="C87" s="30" t="s">
        <v>49</v>
      </c>
      <c r="D87" s="48">
        <f t="shared" ref="D87:O87" si="83">D51+D63+D75</f>
        <v>13.007140000000001</v>
      </c>
      <c r="E87" s="149">
        <f t="shared" si="83"/>
        <v>14.247227500000001</v>
      </c>
      <c r="F87" s="149">
        <f t="shared" si="83"/>
        <v>18.766657500000001</v>
      </c>
      <c r="G87" s="149">
        <f t="shared" si="83"/>
        <v>12.56622</v>
      </c>
      <c r="H87" s="149">
        <f t="shared" si="83"/>
        <v>16.865190000000002</v>
      </c>
      <c r="I87" s="149">
        <f t="shared" si="83"/>
        <v>9.7829125000000001</v>
      </c>
      <c r="J87" s="149">
        <f t="shared" si="83"/>
        <v>28.466897499999998</v>
      </c>
      <c r="K87" s="149">
        <f t="shared" si="83"/>
        <v>24.9395375</v>
      </c>
      <c r="L87" s="149">
        <f t="shared" si="83"/>
        <v>7.4956399999999999</v>
      </c>
      <c r="M87" s="149">
        <f t="shared" si="83"/>
        <v>13.33783</v>
      </c>
      <c r="N87" s="149">
        <f t="shared" si="83"/>
        <v>13.77875</v>
      </c>
      <c r="O87" s="149">
        <f t="shared" si="83"/>
        <v>21.770424999999999</v>
      </c>
      <c r="P87" s="99">
        <f t="shared" si="41"/>
        <v>13.007140000000001</v>
      </c>
      <c r="Q87" s="50">
        <f t="shared" si="69"/>
        <v>195.0244275</v>
      </c>
      <c r="R87" s="161"/>
      <c r="S87" s="48">
        <f t="shared" ref="S87:AD87" si="84">S51+S63+S75</f>
        <v>68678.92</v>
      </c>
      <c r="T87" s="181">
        <f t="shared" si="84"/>
        <v>69788.350000000006</v>
      </c>
      <c r="U87" s="181">
        <f t="shared" si="84"/>
        <v>99049.389999999985</v>
      </c>
      <c r="V87" s="181">
        <f t="shared" si="84"/>
        <v>67597.459999999992</v>
      </c>
      <c r="W87" s="181">
        <f t="shared" si="84"/>
        <v>90642.87000000001</v>
      </c>
      <c r="X87" s="181">
        <f t="shared" si="84"/>
        <v>52522.720000000001</v>
      </c>
      <c r="Y87" s="181">
        <f t="shared" si="84"/>
        <v>140152.41</v>
      </c>
      <c r="Z87" s="181">
        <f t="shared" si="84"/>
        <v>128515.25</v>
      </c>
      <c r="AA87" s="181">
        <f t="shared" si="84"/>
        <v>40692.49</v>
      </c>
      <c r="AB87" s="181">
        <f t="shared" si="84"/>
        <v>70107.38</v>
      </c>
      <c r="AC87" s="181">
        <f t="shared" si="84"/>
        <v>72053.08</v>
      </c>
      <c r="AD87" s="181">
        <f t="shared" si="84"/>
        <v>116589.97999999998</v>
      </c>
      <c r="AE87" s="37">
        <f t="shared" si="42"/>
        <v>68678.92</v>
      </c>
      <c r="AF87" s="36">
        <f t="shared" si="71"/>
        <v>1016390.2999999999</v>
      </c>
      <c r="AG87" s="161"/>
      <c r="AH87" s="48">
        <f t="shared" ref="AH87:AS87" si="85">AH51+AH63+AH75</f>
        <v>19356.29</v>
      </c>
      <c r="AI87" s="188">
        <f t="shared" si="85"/>
        <v>15082.8</v>
      </c>
      <c r="AJ87" s="188">
        <f t="shared" si="85"/>
        <v>27048.11</v>
      </c>
      <c r="AK87" s="188">
        <f t="shared" si="85"/>
        <v>19315.09</v>
      </c>
      <c r="AL87" s="188">
        <f t="shared" si="85"/>
        <v>25859.53</v>
      </c>
      <c r="AM87" s="188">
        <f t="shared" si="85"/>
        <v>14880.03</v>
      </c>
      <c r="AN87" s="188">
        <f t="shared" si="85"/>
        <v>30252.28</v>
      </c>
      <c r="AO87" s="188">
        <f t="shared" si="85"/>
        <v>30348.6</v>
      </c>
      <c r="AP87" s="188">
        <f t="shared" si="85"/>
        <v>11321.96</v>
      </c>
      <c r="AQ87" s="188">
        <f t="shared" si="85"/>
        <v>17299.189999999999</v>
      </c>
      <c r="AR87" s="188">
        <f t="shared" si="85"/>
        <v>17523.830000000002</v>
      </c>
      <c r="AS87" s="188">
        <f t="shared" si="85"/>
        <v>30880.879999999997</v>
      </c>
      <c r="AT87" s="55">
        <f t="shared" si="45"/>
        <v>19356.29</v>
      </c>
      <c r="AU87" s="56">
        <f t="shared" si="73"/>
        <v>259168.59000000003</v>
      </c>
    </row>
    <row r="88" spans="1:47" s="9" customFormat="1">
      <c r="A88" s="639"/>
      <c r="B88" s="157"/>
      <c r="C88" s="33" t="s">
        <v>65</v>
      </c>
      <c r="D88" s="48">
        <f t="shared" ref="D88:O88" si="86">D52+D64+D76</f>
        <v>12.538662500000001</v>
      </c>
      <c r="E88" s="149">
        <f t="shared" si="86"/>
        <v>30.643939999999997</v>
      </c>
      <c r="F88" s="149">
        <f t="shared" si="86"/>
        <v>8.8735149999999994</v>
      </c>
      <c r="G88" s="149">
        <f t="shared" si="86"/>
        <v>17.939932499999998</v>
      </c>
      <c r="H88" s="149">
        <f t="shared" si="86"/>
        <v>19.152462499999999</v>
      </c>
      <c r="I88" s="149">
        <f t="shared" si="86"/>
        <v>13.089812500000001</v>
      </c>
      <c r="J88" s="149">
        <f t="shared" si="86"/>
        <v>20.998815</v>
      </c>
      <c r="K88" s="149">
        <f t="shared" si="86"/>
        <v>11.078115</v>
      </c>
      <c r="L88" s="149">
        <f t="shared" si="86"/>
        <v>19.8689575</v>
      </c>
      <c r="M88" s="149">
        <f t="shared" si="86"/>
        <v>15.487314999999999</v>
      </c>
      <c r="N88" s="149">
        <f t="shared" si="86"/>
        <v>8.1845774999999996</v>
      </c>
      <c r="O88" s="149">
        <f t="shared" si="86"/>
        <v>6.007534999999999</v>
      </c>
      <c r="P88" s="99">
        <f t="shared" si="41"/>
        <v>12.538662500000001</v>
      </c>
      <c r="Q88" s="50">
        <f t="shared" si="69"/>
        <v>183.86363999999998</v>
      </c>
      <c r="R88" s="161"/>
      <c r="S88" s="48">
        <f t="shared" ref="S88:AD88" si="87">S52+S64+S76</f>
        <v>66492.399999999994</v>
      </c>
      <c r="T88" s="181">
        <f t="shared" si="87"/>
        <v>155947.51</v>
      </c>
      <c r="U88" s="181">
        <f t="shared" si="87"/>
        <v>46953.57</v>
      </c>
      <c r="V88" s="181">
        <f t="shared" si="87"/>
        <v>95702.889999999985</v>
      </c>
      <c r="W88" s="181">
        <f t="shared" si="87"/>
        <v>93306.75</v>
      </c>
      <c r="X88" s="181">
        <f t="shared" si="87"/>
        <v>70164.569999999992</v>
      </c>
      <c r="Y88" s="181">
        <f t="shared" si="87"/>
        <v>112258.5</v>
      </c>
      <c r="Z88" s="181">
        <f t="shared" si="87"/>
        <v>61243.209999999992</v>
      </c>
      <c r="AA88" s="181">
        <f t="shared" si="87"/>
        <v>109045.78</v>
      </c>
      <c r="AB88" s="181">
        <f t="shared" si="87"/>
        <v>85027.04</v>
      </c>
      <c r="AC88" s="181">
        <f t="shared" si="87"/>
        <v>44907.38</v>
      </c>
      <c r="AD88" s="181">
        <f t="shared" si="87"/>
        <v>33089.949999999997</v>
      </c>
      <c r="AE88" s="37">
        <f t="shared" si="42"/>
        <v>66492.399999999994</v>
      </c>
      <c r="AF88" s="36">
        <f t="shared" si="71"/>
        <v>974139.54999999993</v>
      </c>
      <c r="AG88" s="161"/>
      <c r="AH88" s="48">
        <f t="shared" ref="AH88:AS88" si="88">AH52+AH64+AH76</f>
        <v>17093.739999999998</v>
      </c>
      <c r="AI88" s="188">
        <f t="shared" si="88"/>
        <v>35054.799999999996</v>
      </c>
      <c r="AJ88" s="188">
        <f t="shared" si="88"/>
        <v>11910.88</v>
      </c>
      <c r="AK88" s="188">
        <f t="shared" si="88"/>
        <v>24995.199999999997</v>
      </c>
      <c r="AL88" s="188">
        <f t="shared" si="88"/>
        <v>17445.160000000003</v>
      </c>
      <c r="AM88" s="188">
        <f t="shared" si="88"/>
        <v>18631.72</v>
      </c>
      <c r="AN88" s="188">
        <f t="shared" si="88"/>
        <v>28900.26</v>
      </c>
      <c r="AO88" s="188">
        <f t="shared" si="88"/>
        <v>17123.39</v>
      </c>
      <c r="AP88" s="188">
        <f t="shared" si="88"/>
        <v>29742.89</v>
      </c>
      <c r="AQ88" s="188">
        <f t="shared" si="88"/>
        <v>23268.379999999997</v>
      </c>
      <c r="AR88" s="188">
        <f t="shared" si="88"/>
        <v>12211.039999999999</v>
      </c>
      <c r="AS88" s="188">
        <f t="shared" si="88"/>
        <v>8987.1099999999988</v>
      </c>
      <c r="AT88" s="55">
        <f t="shared" si="45"/>
        <v>17093.739999999998</v>
      </c>
      <c r="AU88" s="56">
        <f t="shared" si="73"/>
        <v>245364.57000000004</v>
      </c>
    </row>
    <row r="89" spans="1:47" s="9" customFormat="1">
      <c r="A89" s="639"/>
      <c r="B89" s="157"/>
      <c r="C89" s="30" t="s">
        <v>72</v>
      </c>
      <c r="D89" s="48">
        <f t="shared" ref="D89:O89" si="89">D53+D65+D77</f>
        <v>15.26</v>
      </c>
      <c r="E89" s="149">
        <f t="shared" si="89"/>
        <v>13.940000000000001</v>
      </c>
      <c r="F89" s="149">
        <f t="shared" si="89"/>
        <v>11.129999999999999</v>
      </c>
      <c r="G89" s="149">
        <f t="shared" si="89"/>
        <v>8.7299999999999986</v>
      </c>
      <c r="H89" s="149">
        <f t="shared" si="89"/>
        <v>9.6999999999999993</v>
      </c>
      <c r="I89" s="149">
        <f t="shared" si="89"/>
        <v>9.59</v>
      </c>
      <c r="J89" s="149">
        <f t="shared" si="89"/>
        <v>12.34</v>
      </c>
      <c r="K89" s="149">
        <f t="shared" si="89"/>
        <v>13.77</v>
      </c>
      <c r="L89" s="149">
        <f t="shared" si="89"/>
        <v>6.6099999999999994</v>
      </c>
      <c r="M89" s="149">
        <f t="shared" si="89"/>
        <v>13.7</v>
      </c>
      <c r="N89" s="149">
        <f t="shared" si="89"/>
        <v>4.54</v>
      </c>
      <c r="O89" s="149">
        <f t="shared" si="89"/>
        <v>16.37</v>
      </c>
      <c r="P89" s="99">
        <f t="shared" si="41"/>
        <v>15.26</v>
      </c>
      <c r="Q89" s="50">
        <f t="shared" si="69"/>
        <v>135.68</v>
      </c>
      <c r="R89" s="161"/>
      <c r="S89" s="48">
        <f t="shared" ref="S89:AD89" si="90">S53+S65+S77</f>
        <v>83472</v>
      </c>
      <c r="T89" s="181">
        <f t="shared" si="90"/>
        <v>69849.649999999994</v>
      </c>
      <c r="U89" s="181">
        <f t="shared" si="90"/>
        <v>62337.450000000004</v>
      </c>
      <c r="V89" s="181">
        <f t="shared" si="90"/>
        <v>49170.57</v>
      </c>
      <c r="W89" s="181">
        <f t="shared" si="90"/>
        <v>54343.520000000004</v>
      </c>
      <c r="X89" s="181">
        <f t="shared" si="90"/>
        <v>53342.31</v>
      </c>
      <c r="Y89" s="181">
        <f t="shared" si="90"/>
        <v>68010.319999999992</v>
      </c>
      <c r="Z89" s="181">
        <f t="shared" si="90"/>
        <v>75578.320000000007</v>
      </c>
      <c r="AA89" s="181">
        <f t="shared" si="90"/>
        <v>36023.17</v>
      </c>
      <c r="AB89" s="181">
        <f t="shared" si="90"/>
        <v>75741.01999999999</v>
      </c>
      <c r="AC89" s="181">
        <f t="shared" si="90"/>
        <v>25121.87</v>
      </c>
      <c r="AD89" s="181">
        <f t="shared" si="90"/>
        <v>90639</v>
      </c>
      <c r="AE89" s="37">
        <f t="shared" si="42"/>
        <v>83472</v>
      </c>
      <c r="AF89" s="36">
        <f t="shared" si="71"/>
        <v>743629.20000000007</v>
      </c>
      <c r="AG89" s="161"/>
      <c r="AH89" s="48">
        <f t="shared" ref="AH89:AS89" si="91">AH53+AH65+AH77</f>
        <v>22371.86</v>
      </c>
      <c r="AI89" s="188">
        <f t="shared" si="91"/>
        <v>14230.17</v>
      </c>
      <c r="AJ89" s="188">
        <f t="shared" si="91"/>
        <v>17464</v>
      </c>
      <c r="AK89" s="188">
        <f t="shared" si="91"/>
        <v>14017.04</v>
      </c>
      <c r="AL89" s="188">
        <f t="shared" si="91"/>
        <v>15645.869999999999</v>
      </c>
      <c r="AM89" s="188">
        <f t="shared" si="91"/>
        <v>14943.06</v>
      </c>
      <c r="AN89" s="188">
        <f t="shared" si="91"/>
        <v>18338.82</v>
      </c>
      <c r="AO89" s="188">
        <f t="shared" si="91"/>
        <v>20381.650000000001</v>
      </c>
      <c r="AP89" s="188">
        <f t="shared" si="91"/>
        <v>9208.61</v>
      </c>
      <c r="AQ89" s="188">
        <f t="shared" si="91"/>
        <v>21123.420000000002</v>
      </c>
      <c r="AR89" s="188">
        <f t="shared" si="91"/>
        <v>6977.51</v>
      </c>
      <c r="AS89" s="188">
        <f t="shared" si="91"/>
        <v>24858.94</v>
      </c>
      <c r="AT89" s="55">
        <f t="shared" si="45"/>
        <v>22371.86</v>
      </c>
      <c r="AU89" s="56">
        <f t="shared" si="73"/>
        <v>199560.95000000004</v>
      </c>
    </row>
    <row r="90" spans="1:47" s="9" customFormat="1">
      <c r="A90" s="639"/>
      <c r="B90" s="157"/>
      <c r="C90" s="30" t="s">
        <v>86</v>
      </c>
      <c r="D90" s="48">
        <f t="shared" ref="D90:O90" si="92">D54+D66+D78</f>
        <v>12.620000000000001</v>
      </c>
      <c r="E90" s="149">
        <f t="shared" si="92"/>
        <v>11.24</v>
      </c>
      <c r="F90" s="149">
        <f t="shared" si="92"/>
        <v>8.73</v>
      </c>
      <c r="G90" s="149">
        <f t="shared" si="92"/>
        <v>12.260000000000002</v>
      </c>
      <c r="H90" s="149">
        <f t="shared" si="92"/>
        <v>15.54</v>
      </c>
      <c r="I90" s="149">
        <f t="shared" si="92"/>
        <v>23.150000000000002</v>
      </c>
      <c r="J90" s="149">
        <f t="shared" si="92"/>
        <v>14.37</v>
      </c>
      <c r="K90" s="149">
        <f t="shared" si="92"/>
        <v>8.52</v>
      </c>
      <c r="L90" s="149">
        <f t="shared" si="92"/>
        <v>14.25</v>
      </c>
      <c r="M90" s="149">
        <f t="shared" si="92"/>
        <v>17.64</v>
      </c>
      <c r="N90" s="149">
        <f t="shared" si="92"/>
        <v>15.74</v>
      </c>
      <c r="O90" s="149">
        <f t="shared" si="92"/>
        <v>15.479999999999999</v>
      </c>
      <c r="P90" s="99">
        <f t="shared" si="41"/>
        <v>12.620000000000001</v>
      </c>
      <c r="Q90" s="50">
        <f t="shared" si="69"/>
        <v>169.54</v>
      </c>
      <c r="R90" s="161"/>
      <c r="S90" s="48">
        <f t="shared" ref="S90:AD90" si="93">S54+S66+S78</f>
        <v>69310</v>
      </c>
      <c r="T90" s="181">
        <f t="shared" si="93"/>
        <v>62122.86</v>
      </c>
      <c r="U90" s="181">
        <f t="shared" si="93"/>
        <v>48238.26</v>
      </c>
      <c r="V90" s="181">
        <f t="shared" si="93"/>
        <v>68186.53</v>
      </c>
      <c r="W90" s="181">
        <f t="shared" si="93"/>
        <v>85946.950000000012</v>
      </c>
      <c r="X90" s="181">
        <f t="shared" si="93"/>
        <v>127818.88</v>
      </c>
      <c r="Y90" s="181">
        <f t="shared" si="93"/>
        <v>79010.92</v>
      </c>
      <c r="Z90" s="181">
        <f t="shared" si="93"/>
        <v>49438.649999999994</v>
      </c>
      <c r="AA90" s="181">
        <f t="shared" si="93"/>
        <v>81925.2</v>
      </c>
      <c r="AB90" s="181">
        <f t="shared" si="93"/>
        <v>102142.65</v>
      </c>
      <c r="AC90" s="181">
        <f t="shared" si="93"/>
        <v>91201.25</v>
      </c>
      <c r="AD90" s="181">
        <f t="shared" si="93"/>
        <v>89318</v>
      </c>
      <c r="AE90" s="37">
        <f t="shared" si="42"/>
        <v>69310</v>
      </c>
      <c r="AF90" s="36">
        <f t="shared" si="71"/>
        <v>954660.15</v>
      </c>
      <c r="AG90" s="161"/>
      <c r="AH90" s="48">
        <f t="shared" ref="AH90:AS90" si="94">AH54+AH66+AH78</f>
        <v>18765.12</v>
      </c>
      <c r="AI90" s="188">
        <f t="shared" si="94"/>
        <v>17236.78</v>
      </c>
      <c r="AJ90" s="188">
        <f t="shared" si="94"/>
        <v>13342.14</v>
      </c>
      <c r="AK90" s="188">
        <f t="shared" si="94"/>
        <v>18852.699999999997</v>
      </c>
      <c r="AL90" s="188">
        <f t="shared" si="94"/>
        <v>23729.79</v>
      </c>
      <c r="AM90" s="188">
        <f t="shared" si="94"/>
        <v>34054.620000000003</v>
      </c>
      <c r="AN90" s="188">
        <f t="shared" si="94"/>
        <v>21069.309999999998</v>
      </c>
      <c r="AO90" s="188">
        <f t="shared" si="94"/>
        <v>15098.16</v>
      </c>
      <c r="AP90" s="188">
        <f t="shared" si="94"/>
        <v>23953.43</v>
      </c>
      <c r="AQ90" s="188">
        <f t="shared" si="94"/>
        <v>28524.6</v>
      </c>
      <c r="AR90" s="188">
        <f t="shared" si="94"/>
        <v>25365.74</v>
      </c>
      <c r="AS90" s="188">
        <f t="shared" si="94"/>
        <v>24678.7</v>
      </c>
      <c r="AT90" s="55">
        <f t="shared" si="45"/>
        <v>18765.12</v>
      </c>
      <c r="AU90" s="56">
        <f t="shared" si="73"/>
        <v>264671.08999999997</v>
      </c>
    </row>
    <row r="91" spans="1:47" s="9" customFormat="1">
      <c r="A91" s="639"/>
      <c r="B91" s="157"/>
      <c r="C91" s="30" t="s">
        <v>96</v>
      </c>
      <c r="D91" s="48">
        <f t="shared" ref="D91:O93" si="95">D55+D67+D79</f>
        <v>6.71</v>
      </c>
      <c r="E91" s="149">
        <f t="shared" si="95"/>
        <v>14.3</v>
      </c>
      <c r="F91" s="149">
        <f t="shared" si="95"/>
        <v>13.86</v>
      </c>
      <c r="G91" s="149">
        <f>G55+G67+G79</f>
        <v>12.29</v>
      </c>
      <c r="H91" s="149">
        <f t="shared" si="95"/>
        <v>8.9499999999999993</v>
      </c>
      <c r="I91" s="149">
        <f t="shared" si="95"/>
        <v>19.809999999999999</v>
      </c>
      <c r="J91" s="149">
        <f t="shared" si="95"/>
        <v>13.26</v>
      </c>
      <c r="K91" s="149">
        <f t="shared" si="95"/>
        <v>12.9</v>
      </c>
      <c r="L91" s="149">
        <f t="shared" si="95"/>
        <v>16.59</v>
      </c>
      <c r="M91" s="149">
        <f t="shared" si="95"/>
        <v>16.54</v>
      </c>
      <c r="N91" s="149">
        <f t="shared" si="95"/>
        <v>33.200000000000003</v>
      </c>
      <c r="O91" s="149">
        <f t="shared" si="95"/>
        <v>29</v>
      </c>
      <c r="P91" s="99">
        <f t="shared" si="41"/>
        <v>6.71</v>
      </c>
      <c r="Q91" s="50">
        <f t="shared" si="69"/>
        <v>197.41000000000003</v>
      </c>
      <c r="R91" s="161"/>
      <c r="S91" s="48">
        <f t="shared" ref="S91:AD93" si="96">S55+S67+S79</f>
        <v>38716</v>
      </c>
      <c r="T91" s="181">
        <f t="shared" si="96"/>
        <v>83214.73000000001</v>
      </c>
      <c r="U91" s="181">
        <f t="shared" si="96"/>
        <v>80214.01999999999</v>
      </c>
      <c r="V91" s="181">
        <f t="shared" si="96"/>
        <v>71020.100000000006</v>
      </c>
      <c r="W91" s="181">
        <f t="shared" si="96"/>
        <v>52022.67</v>
      </c>
      <c r="X91" s="181">
        <f t="shared" si="96"/>
        <v>114051.25</v>
      </c>
      <c r="Y91" s="181">
        <f t="shared" si="96"/>
        <v>75821.83</v>
      </c>
      <c r="Z91" s="181">
        <f t="shared" si="96"/>
        <v>75057.69</v>
      </c>
      <c r="AA91" s="181">
        <f t="shared" si="96"/>
        <v>95765.650000000009</v>
      </c>
      <c r="AB91" s="181">
        <f t="shared" si="96"/>
        <v>95456.83</v>
      </c>
      <c r="AC91" s="181">
        <f t="shared" si="96"/>
        <v>190185.68</v>
      </c>
      <c r="AD91" s="181">
        <f t="shared" si="96"/>
        <v>167858</v>
      </c>
      <c r="AE91" s="37">
        <f t="shared" si="42"/>
        <v>38716</v>
      </c>
      <c r="AF91" s="36">
        <f t="shared" si="71"/>
        <v>1139384.45</v>
      </c>
      <c r="AG91" s="161"/>
      <c r="AH91" s="48">
        <f t="shared" ref="AH91:AS91" si="97">AH55+AH67+AH79</f>
        <v>10710.429999999998</v>
      </c>
      <c r="AI91" s="188">
        <f t="shared" si="97"/>
        <v>23067.570000000003</v>
      </c>
      <c r="AJ91" s="188">
        <f t="shared" si="97"/>
        <v>22264.46</v>
      </c>
      <c r="AK91" s="188">
        <f t="shared" si="97"/>
        <v>19614.849999999999</v>
      </c>
      <c r="AL91" s="188">
        <f t="shared" si="97"/>
        <v>14300.17</v>
      </c>
      <c r="AM91" s="188">
        <f t="shared" si="97"/>
        <v>31787.160000000003</v>
      </c>
      <c r="AN91" s="188">
        <f t="shared" si="97"/>
        <v>20893.05</v>
      </c>
      <c r="AO91" s="188">
        <f t="shared" si="97"/>
        <v>20983</v>
      </c>
      <c r="AP91" s="188">
        <f t="shared" si="97"/>
        <v>26416.080000000002</v>
      </c>
      <c r="AQ91" s="188">
        <f t="shared" si="97"/>
        <v>26563.9</v>
      </c>
      <c r="AR91" s="188">
        <f t="shared" si="97"/>
        <v>51871.600000000006</v>
      </c>
      <c r="AS91" s="188">
        <f t="shared" si="97"/>
        <v>40552</v>
      </c>
      <c r="AT91" s="55">
        <f t="shared" si="45"/>
        <v>10710.429999999998</v>
      </c>
      <c r="AU91" s="56">
        <f t="shared" si="73"/>
        <v>309024.27</v>
      </c>
    </row>
    <row r="92" spans="1:47" s="9" customFormat="1">
      <c r="A92" s="639"/>
      <c r="B92" s="232"/>
      <c r="C92" s="30" t="s">
        <v>119</v>
      </c>
      <c r="D92" s="48">
        <f t="shared" si="95"/>
        <v>15</v>
      </c>
      <c r="E92" s="149"/>
      <c r="F92" s="149"/>
      <c r="G92" s="149"/>
      <c r="H92" s="149"/>
      <c r="I92" s="149"/>
      <c r="J92" s="149"/>
      <c r="K92" s="149"/>
      <c r="L92" s="149"/>
      <c r="M92" s="149"/>
      <c r="N92" s="149"/>
      <c r="O92" s="149"/>
      <c r="P92" s="99">
        <f t="shared" si="41"/>
        <v>15</v>
      </c>
      <c r="Q92" s="50">
        <f t="shared" si="69"/>
        <v>15</v>
      </c>
      <c r="R92" s="161"/>
      <c r="S92" s="48">
        <f t="shared" si="96"/>
        <v>89826</v>
      </c>
      <c r="T92" s="181"/>
      <c r="U92" s="181"/>
      <c r="V92" s="181"/>
      <c r="W92" s="181"/>
      <c r="X92" s="181"/>
      <c r="Y92" s="181"/>
      <c r="Z92" s="181"/>
      <c r="AA92" s="181"/>
      <c r="AB92" s="181"/>
      <c r="AC92" s="181"/>
      <c r="AD92" s="181"/>
      <c r="AE92" s="37">
        <f t="shared" si="42"/>
        <v>89826</v>
      </c>
      <c r="AF92" s="36">
        <f>SUM(S92:AD92)</f>
        <v>89826</v>
      </c>
      <c r="AG92" s="161"/>
      <c r="AH92" s="48">
        <f>AH56+AH68+AH80</f>
        <v>17275</v>
      </c>
      <c r="AI92" s="188"/>
      <c r="AJ92" s="188"/>
      <c r="AK92" s="188"/>
      <c r="AL92" s="188"/>
      <c r="AM92" s="188"/>
      <c r="AN92" s="188"/>
      <c r="AO92" s="188"/>
      <c r="AP92" s="188"/>
      <c r="AQ92" s="188"/>
      <c r="AR92" s="188"/>
      <c r="AS92" s="188"/>
      <c r="AT92" s="55">
        <f t="shared" si="45"/>
        <v>17275</v>
      </c>
      <c r="AU92" s="56">
        <f t="shared" si="73"/>
        <v>17275</v>
      </c>
    </row>
    <row r="93" spans="1:47" s="9" customFormat="1">
      <c r="A93" s="639"/>
      <c r="B93" s="157"/>
      <c r="C93" s="30" t="s">
        <v>120</v>
      </c>
      <c r="D93" s="48">
        <f t="shared" si="95"/>
        <v>13</v>
      </c>
      <c r="E93" s="149">
        <f t="shared" si="95"/>
        <v>13.000000000000002</v>
      </c>
      <c r="F93" s="149">
        <f t="shared" si="95"/>
        <v>13</v>
      </c>
      <c r="G93" s="149">
        <f t="shared" si="95"/>
        <v>14.000000000000002</v>
      </c>
      <c r="H93" s="149">
        <f t="shared" si="95"/>
        <v>13.000000000000002</v>
      </c>
      <c r="I93" s="149">
        <f t="shared" si="95"/>
        <v>13</v>
      </c>
      <c r="J93" s="149">
        <f t="shared" si="95"/>
        <v>13</v>
      </c>
      <c r="K93" s="149">
        <f t="shared" si="95"/>
        <v>13</v>
      </c>
      <c r="L93" s="149">
        <f t="shared" si="95"/>
        <v>14</v>
      </c>
      <c r="M93" s="149">
        <f t="shared" si="95"/>
        <v>14</v>
      </c>
      <c r="N93" s="149">
        <f t="shared" si="95"/>
        <v>14</v>
      </c>
      <c r="O93" s="149">
        <f t="shared" si="95"/>
        <v>14</v>
      </c>
      <c r="P93" s="99">
        <f t="shared" si="41"/>
        <v>13</v>
      </c>
      <c r="Q93" s="50">
        <f t="shared" si="69"/>
        <v>161</v>
      </c>
      <c r="R93" s="161"/>
      <c r="S93" s="48">
        <f t="shared" si="96"/>
        <v>75120.58</v>
      </c>
      <c r="T93" s="181">
        <f t="shared" si="96"/>
        <v>75722.539999999994</v>
      </c>
      <c r="U93" s="181">
        <f t="shared" si="96"/>
        <v>75166.259999999995</v>
      </c>
      <c r="V93" s="181">
        <f t="shared" si="96"/>
        <v>81086.159999999989</v>
      </c>
      <c r="W93" s="181">
        <f t="shared" si="96"/>
        <v>74912.179999999993</v>
      </c>
      <c r="X93" s="181">
        <f t="shared" si="96"/>
        <v>75320.539999999994</v>
      </c>
      <c r="Y93" s="181">
        <f t="shared" si="96"/>
        <v>74613.5</v>
      </c>
      <c r="Z93" s="181">
        <f t="shared" si="96"/>
        <v>75505.831999999995</v>
      </c>
      <c r="AA93" s="181">
        <f t="shared" si="96"/>
        <v>81047.600000000006</v>
      </c>
      <c r="AB93" s="181">
        <f t="shared" si="96"/>
        <v>80988.160000000003</v>
      </c>
      <c r="AC93" s="181">
        <f t="shared" si="96"/>
        <v>80926.679999999993</v>
      </c>
      <c r="AD93" s="181">
        <f t="shared" si="96"/>
        <v>80974.64</v>
      </c>
      <c r="AE93" s="37">
        <f t="shared" si="42"/>
        <v>75120.58</v>
      </c>
      <c r="AF93" s="36">
        <f t="shared" si="71"/>
        <v>931384.6719999999</v>
      </c>
      <c r="AG93" s="161"/>
      <c r="AH93" s="48">
        <f t="shared" ref="AH93:AS93" si="98">AH57+AH69+AH81</f>
        <v>20670.125</v>
      </c>
      <c r="AI93" s="188">
        <f t="shared" si="98"/>
        <v>21150.331000000002</v>
      </c>
      <c r="AJ93" s="188">
        <f t="shared" si="98"/>
        <v>20735.669999999998</v>
      </c>
      <c r="AK93" s="188">
        <f t="shared" si="98"/>
        <v>22449.549999999996</v>
      </c>
      <c r="AL93" s="188">
        <f t="shared" si="98"/>
        <v>20818.82</v>
      </c>
      <c r="AM93" s="188">
        <f t="shared" si="98"/>
        <v>20839.370999999999</v>
      </c>
      <c r="AN93" s="188">
        <f t="shared" si="98"/>
        <v>20614.574999999997</v>
      </c>
      <c r="AO93" s="188">
        <f t="shared" si="98"/>
        <v>20927.862000000001</v>
      </c>
      <c r="AP93" s="188">
        <f t="shared" si="98"/>
        <v>22381.469999999998</v>
      </c>
      <c r="AQ93" s="188">
        <f t="shared" si="98"/>
        <v>22352.864999999998</v>
      </c>
      <c r="AR93" s="188">
        <f t="shared" si="98"/>
        <v>22299.920000000002</v>
      </c>
      <c r="AS93" s="188">
        <f t="shared" si="98"/>
        <v>22359.494999999999</v>
      </c>
      <c r="AT93" s="55">
        <f t="shared" si="45"/>
        <v>20670.125</v>
      </c>
      <c r="AU93" s="56">
        <f t="shared" si="73"/>
        <v>257600.054</v>
      </c>
    </row>
    <row r="94" spans="1:47" s="9" customFormat="1" ht="15.75" thickBot="1">
      <c r="A94" s="640"/>
      <c r="B94" s="159"/>
      <c r="C94" s="31" t="s">
        <v>18</v>
      </c>
      <c r="D94" s="94">
        <f t="shared" ref="D94:O94" si="99">D92-D93</f>
        <v>2</v>
      </c>
      <c r="E94" s="150">
        <f t="shared" si="99"/>
        <v>-13.000000000000002</v>
      </c>
      <c r="F94" s="150">
        <f t="shared" si="99"/>
        <v>-13</v>
      </c>
      <c r="G94" s="150">
        <f t="shared" si="99"/>
        <v>-14.000000000000002</v>
      </c>
      <c r="H94" s="150">
        <f t="shared" si="99"/>
        <v>-13.000000000000002</v>
      </c>
      <c r="I94" s="150">
        <f t="shared" si="99"/>
        <v>-13</v>
      </c>
      <c r="J94" s="150">
        <f t="shared" si="99"/>
        <v>-13</v>
      </c>
      <c r="K94" s="150">
        <f t="shared" si="99"/>
        <v>-13</v>
      </c>
      <c r="L94" s="150">
        <f t="shared" si="99"/>
        <v>-14</v>
      </c>
      <c r="M94" s="150">
        <f t="shared" si="99"/>
        <v>-14</v>
      </c>
      <c r="N94" s="150">
        <f t="shared" si="99"/>
        <v>-14</v>
      </c>
      <c r="O94" s="150">
        <f t="shared" si="99"/>
        <v>-14</v>
      </c>
      <c r="P94" s="116">
        <f t="shared" si="41"/>
        <v>2</v>
      </c>
      <c r="Q94" s="98">
        <f t="shared" si="69"/>
        <v>-146</v>
      </c>
      <c r="R94" s="162"/>
      <c r="S94" s="94">
        <f t="shared" ref="S94:AD94" si="100">S92-S93</f>
        <v>14705.419999999998</v>
      </c>
      <c r="T94" s="229">
        <f t="shared" si="100"/>
        <v>-75722.539999999994</v>
      </c>
      <c r="U94" s="229">
        <f t="shared" si="100"/>
        <v>-75166.259999999995</v>
      </c>
      <c r="V94" s="229">
        <f t="shared" si="100"/>
        <v>-81086.159999999989</v>
      </c>
      <c r="W94" s="229">
        <f t="shared" si="100"/>
        <v>-74912.179999999993</v>
      </c>
      <c r="X94" s="229">
        <f t="shared" si="100"/>
        <v>-75320.539999999994</v>
      </c>
      <c r="Y94" s="229">
        <f t="shared" si="100"/>
        <v>-74613.5</v>
      </c>
      <c r="Z94" s="229">
        <f t="shared" si="100"/>
        <v>-75505.831999999995</v>
      </c>
      <c r="AA94" s="229">
        <f t="shared" si="100"/>
        <v>-81047.600000000006</v>
      </c>
      <c r="AB94" s="229">
        <f t="shared" si="100"/>
        <v>-80988.160000000003</v>
      </c>
      <c r="AC94" s="229">
        <f t="shared" si="100"/>
        <v>-80926.679999999993</v>
      </c>
      <c r="AD94" s="229">
        <f t="shared" si="100"/>
        <v>-80974.64</v>
      </c>
      <c r="AE94" s="92">
        <f t="shared" si="42"/>
        <v>14705.419999999998</v>
      </c>
      <c r="AF94" s="93">
        <f t="shared" si="71"/>
        <v>-841558.6719999999</v>
      </c>
      <c r="AG94" s="162"/>
      <c r="AH94" s="94">
        <f t="shared" ref="AH94:AS94" si="101">AH92-AH93</f>
        <v>-3395.125</v>
      </c>
      <c r="AI94" s="231">
        <f t="shared" si="101"/>
        <v>-21150.331000000002</v>
      </c>
      <c r="AJ94" s="231">
        <f t="shared" si="101"/>
        <v>-20735.669999999998</v>
      </c>
      <c r="AK94" s="231">
        <f t="shared" si="101"/>
        <v>-22449.549999999996</v>
      </c>
      <c r="AL94" s="231">
        <f t="shared" si="101"/>
        <v>-20818.82</v>
      </c>
      <c r="AM94" s="231">
        <f t="shared" si="101"/>
        <v>-20839.370999999999</v>
      </c>
      <c r="AN94" s="231">
        <f t="shared" si="101"/>
        <v>-20614.574999999997</v>
      </c>
      <c r="AO94" s="231">
        <f t="shared" si="101"/>
        <v>-20927.862000000001</v>
      </c>
      <c r="AP94" s="231">
        <f t="shared" si="101"/>
        <v>-22381.469999999998</v>
      </c>
      <c r="AQ94" s="231">
        <f t="shared" si="101"/>
        <v>-22352.864999999998</v>
      </c>
      <c r="AR94" s="231">
        <f t="shared" si="101"/>
        <v>-22299.920000000002</v>
      </c>
      <c r="AS94" s="231">
        <f t="shared" si="101"/>
        <v>-22359.494999999999</v>
      </c>
      <c r="AT94" s="100">
        <f t="shared" si="45"/>
        <v>-3395.125</v>
      </c>
      <c r="AU94" s="114">
        <f t="shared" si="73"/>
        <v>-240325.054</v>
      </c>
    </row>
    <row r="95" spans="1:47" s="9" customFormat="1">
      <c r="A95" s="638" t="s">
        <v>103</v>
      </c>
      <c r="B95" s="156" t="s">
        <v>74</v>
      </c>
      <c r="C95" s="29" t="s">
        <v>51</v>
      </c>
      <c r="D95" s="248">
        <v>28.2</v>
      </c>
      <c r="E95" s="181">
        <v>15.775</v>
      </c>
      <c r="F95" s="181">
        <v>17.375</v>
      </c>
      <c r="G95" s="181">
        <v>40.274999999999999</v>
      </c>
      <c r="H95" s="181">
        <v>9.375</v>
      </c>
      <c r="I95" s="181">
        <v>12.725</v>
      </c>
      <c r="J95" s="181">
        <v>31.675000000000001</v>
      </c>
      <c r="K95" s="181">
        <v>13.95</v>
      </c>
      <c r="L95" s="181">
        <v>7.3</v>
      </c>
      <c r="M95" s="181">
        <v>29.25</v>
      </c>
      <c r="N95" s="181">
        <v>9.0749999999999993</v>
      </c>
      <c r="O95" s="181">
        <v>6.875</v>
      </c>
      <c r="P95" s="182">
        <f t="shared" si="41"/>
        <v>28.2</v>
      </c>
      <c r="Q95" s="183">
        <f>SUM(D95:O95)</f>
        <v>221.85</v>
      </c>
      <c r="R95" s="184"/>
      <c r="S95" s="248">
        <v>107834.5</v>
      </c>
      <c r="T95" s="187">
        <v>63840.55</v>
      </c>
      <c r="U95" s="187">
        <v>71368.2</v>
      </c>
      <c r="V95" s="187">
        <v>149411.25</v>
      </c>
      <c r="W95" s="187">
        <v>40599.300000000003</v>
      </c>
      <c r="X95" s="187">
        <v>52052.5</v>
      </c>
      <c r="Y95" s="187">
        <v>113750.43</v>
      </c>
      <c r="Z95" s="187">
        <v>56992.5</v>
      </c>
      <c r="AA95" s="187">
        <v>29870</v>
      </c>
      <c r="AB95" s="187">
        <v>105261.8</v>
      </c>
      <c r="AC95" s="187">
        <v>36552.5</v>
      </c>
      <c r="AD95" s="187">
        <v>27600</v>
      </c>
      <c r="AE95" s="37">
        <f t="shared" si="42"/>
        <v>107834.5</v>
      </c>
      <c r="AF95" s="36">
        <f>SUM(S95:AD95)</f>
        <v>855133.53</v>
      </c>
      <c r="AG95" s="184"/>
      <c r="AH95" s="248">
        <v>25250.720000000001</v>
      </c>
      <c r="AI95" s="185">
        <v>17619.8</v>
      </c>
      <c r="AJ95" s="185">
        <v>20459.45</v>
      </c>
      <c r="AK95" s="185">
        <v>31405.5</v>
      </c>
      <c r="AL95" s="185">
        <v>13130.55</v>
      </c>
      <c r="AM95" s="185">
        <v>14366.98</v>
      </c>
      <c r="AN95" s="185">
        <v>16191.43</v>
      </c>
      <c r="AO95" s="185">
        <v>14036.59</v>
      </c>
      <c r="AP95" s="185">
        <v>7386</v>
      </c>
      <c r="AQ95" s="185">
        <v>17313.86</v>
      </c>
      <c r="AR95" s="185">
        <v>9305.49</v>
      </c>
      <c r="AS95" s="185">
        <v>7112.37</v>
      </c>
      <c r="AT95" s="55">
        <f t="shared" si="45"/>
        <v>25250.720000000001</v>
      </c>
      <c r="AU95" s="186">
        <f>SUM(AH95:AS95)</f>
        <v>193578.74</v>
      </c>
    </row>
    <row r="96" spans="1:47" s="9" customFormat="1">
      <c r="A96" s="639"/>
      <c r="B96" s="157"/>
      <c r="C96" s="30" t="s">
        <v>52</v>
      </c>
      <c r="D96" s="248">
        <v>26.65</v>
      </c>
      <c r="E96" s="181">
        <v>8.125</v>
      </c>
      <c r="F96" s="181">
        <v>5.65</v>
      </c>
      <c r="G96" s="181">
        <v>27.475000000000001</v>
      </c>
      <c r="H96" s="181">
        <v>4.75</v>
      </c>
      <c r="I96" s="181">
        <v>54.975000000000001</v>
      </c>
      <c r="J96" s="181">
        <v>7.55</v>
      </c>
      <c r="K96" s="181">
        <v>14.4</v>
      </c>
      <c r="L96" s="181">
        <v>12.4</v>
      </c>
      <c r="M96" s="181">
        <v>5.2</v>
      </c>
      <c r="N96" s="181">
        <v>14.65</v>
      </c>
      <c r="O96" s="181">
        <v>28.175000000000001</v>
      </c>
      <c r="P96" s="182">
        <f t="shared" si="41"/>
        <v>26.65</v>
      </c>
      <c r="Q96" s="183">
        <f t="shared" ref="Q96:Q106" si="102">SUM(D96:O96)</f>
        <v>210.00000000000003</v>
      </c>
      <c r="R96" s="184"/>
      <c r="S96" s="248">
        <v>93016.25</v>
      </c>
      <c r="T96" s="187">
        <v>34751.050000000003</v>
      </c>
      <c r="U96" s="187">
        <v>23010</v>
      </c>
      <c r="V96" s="187">
        <v>96749.3</v>
      </c>
      <c r="W96" s="187">
        <v>19322.5</v>
      </c>
      <c r="X96" s="187">
        <v>197441.62</v>
      </c>
      <c r="Y96" s="187">
        <v>33566.050000000003</v>
      </c>
      <c r="Z96" s="187">
        <v>65140</v>
      </c>
      <c r="AA96" s="187">
        <v>59055</v>
      </c>
      <c r="AB96" s="187">
        <v>24175.5</v>
      </c>
      <c r="AC96" s="187">
        <v>70485</v>
      </c>
      <c r="AD96" s="187">
        <v>117184.25</v>
      </c>
      <c r="AE96" s="37">
        <f t="shared" si="42"/>
        <v>93016.25</v>
      </c>
      <c r="AF96" s="36">
        <f t="shared" ref="AF96:AF106" si="103">SUM(S96:AD96)</f>
        <v>833896.52</v>
      </c>
      <c r="AG96" s="184"/>
      <c r="AH96" s="248">
        <v>13590.19</v>
      </c>
      <c r="AI96" s="188">
        <v>10538.55</v>
      </c>
      <c r="AJ96" s="188">
        <v>6162.23</v>
      </c>
      <c r="AK96" s="188">
        <v>14872</v>
      </c>
      <c r="AL96" s="188">
        <v>5167.5</v>
      </c>
      <c r="AM96" s="188">
        <v>28555.19</v>
      </c>
      <c r="AN96" s="188">
        <v>11338.66</v>
      </c>
      <c r="AO96" s="188">
        <v>18714.05</v>
      </c>
      <c r="AP96" s="188">
        <v>19077.23</v>
      </c>
      <c r="AQ96" s="188">
        <v>6926.45</v>
      </c>
      <c r="AR96" s="188">
        <v>21787.61</v>
      </c>
      <c r="AS96" s="188">
        <v>20962.22</v>
      </c>
      <c r="AT96" s="55">
        <f t="shared" si="45"/>
        <v>13590.19</v>
      </c>
      <c r="AU96" s="186">
        <f t="shared" ref="AU96:AU106" si="104">SUM(AH96:AS96)</f>
        <v>177691.88000000003</v>
      </c>
    </row>
    <row r="97" spans="1:47" s="9" customFormat="1">
      <c r="A97" s="639"/>
      <c r="B97" s="157"/>
      <c r="C97" s="30" t="s">
        <v>41</v>
      </c>
      <c r="D97" s="248">
        <v>13.85</v>
      </c>
      <c r="E97" s="181">
        <v>5.25</v>
      </c>
      <c r="F97" s="181">
        <v>12.025</v>
      </c>
      <c r="G97" s="181">
        <v>28.774999999999999</v>
      </c>
      <c r="H97" s="181">
        <v>15.4</v>
      </c>
      <c r="I97" s="181">
        <v>29.55</v>
      </c>
      <c r="J97" s="181">
        <v>17.574999999999999</v>
      </c>
      <c r="K97" s="181">
        <v>11.5</v>
      </c>
      <c r="L97" s="181">
        <v>14.324999999999999</v>
      </c>
      <c r="M97" s="181">
        <v>36.475000000000001</v>
      </c>
      <c r="N97" s="181">
        <v>18.149999999999999</v>
      </c>
      <c r="O97" s="181">
        <v>10.25</v>
      </c>
      <c r="P97" s="182">
        <f t="shared" si="41"/>
        <v>13.85</v>
      </c>
      <c r="Q97" s="183">
        <f t="shared" si="102"/>
        <v>213.125</v>
      </c>
      <c r="R97" s="184"/>
      <c r="S97" s="248">
        <v>67102.5</v>
      </c>
      <c r="T97" s="187">
        <v>24990.080000000002</v>
      </c>
      <c r="U97" s="187">
        <v>56826.21</v>
      </c>
      <c r="V97" s="187">
        <v>121433.85</v>
      </c>
      <c r="W97" s="187">
        <v>72510</v>
      </c>
      <c r="X97" s="187">
        <v>123780.94</v>
      </c>
      <c r="Y97" s="187">
        <v>83444.240000000005</v>
      </c>
      <c r="Z97" s="187">
        <v>55060</v>
      </c>
      <c r="AA97" s="187">
        <v>67429.2</v>
      </c>
      <c r="AB97" s="187">
        <v>156085</v>
      </c>
      <c r="AC97" s="187">
        <v>85507.5</v>
      </c>
      <c r="AD97" s="187">
        <v>47771.71</v>
      </c>
      <c r="AE97" s="37">
        <f t="shared" si="42"/>
        <v>67102.5</v>
      </c>
      <c r="AF97" s="36">
        <f t="shared" si="103"/>
        <v>961941.23</v>
      </c>
      <c r="AG97" s="184"/>
      <c r="AH97" s="248">
        <v>19757.28</v>
      </c>
      <c r="AI97" s="188">
        <v>7041.29</v>
      </c>
      <c r="AJ97" s="188">
        <v>15710.67</v>
      </c>
      <c r="AK97" s="188">
        <v>23024.880000000001</v>
      </c>
      <c r="AL97" s="188">
        <v>19165.18</v>
      </c>
      <c r="AM97" s="188">
        <v>22725.18</v>
      </c>
      <c r="AN97" s="188">
        <v>23337.43</v>
      </c>
      <c r="AO97" s="188">
        <v>15708.8</v>
      </c>
      <c r="AP97" s="188">
        <v>18432.900000000001</v>
      </c>
      <c r="AQ97" s="188">
        <v>31340.5</v>
      </c>
      <c r="AR97" s="188">
        <v>23430.639999999999</v>
      </c>
      <c r="AS97" s="188">
        <v>12716.71</v>
      </c>
      <c r="AT97" s="55">
        <f t="shared" si="45"/>
        <v>19757.28</v>
      </c>
      <c r="AU97" s="186">
        <f t="shared" si="104"/>
        <v>232391.45999999993</v>
      </c>
    </row>
    <row r="98" spans="1:47" s="9" customFormat="1">
      <c r="A98" s="639"/>
      <c r="B98" s="157"/>
      <c r="C98" s="30" t="s">
        <v>44</v>
      </c>
      <c r="D98" s="248">
        <v>36.524999999999999</v>
      </c>
      <c r="E98" s="181">
        <v>14.324999999999999</v>
      </c>
      <c r="F98" s="181">
        <v>36.200000000000003</v>
      </c>
      <c r="G98" s="181">
        <v>17.125</v>
      </c>
      <c r="H98" s="181">
        <v>12.425000000000001</v>
      </c>
      <c r="I98" s="181">
        <v>42.4</v>
      </c>
      <c r="J98" s="181">
        <v>16</v>
      </c>
      <c r="K98" s="181">
        <v>17.175000000000001</v>
      </c>
      <c r="L98" s="181">
        <v>16.2</v>
      </c>
      <c r="M98" s="181">
        <v>32.450000000000003</v>
      </c>
      <c r="N98" s="181">
        <v>23.95</v>
      </c>
      <c r="O98" s="181">
        <v>54.024999999999999</v>
      </c>
      <c r="P98" s="182">
        <f t="shared" si="41"/>
        <v>36.524999999999999</v>
      </c>
      <c r="Q98" s="183">
        <f t="shared" si="102"/>
        <v>318.79999999999995</v>
      </c>
      <c r="R98" s="184"/>
      <c r="S98" s="248">
        <v>157079.94</v>
      </c>
      <c r="T98" s="187">
        <v>67397.5</v>
      </c>
      <c r="U98" s="187">
        <v>155076.18</v>
      </c>
      <c r="V98" s="187">
        <v>80934.16</v>
      </c>
      <c r="W98" s="187">
        <v>59729.88</v>
      </c>
      <c r="X98" s="187">
        <v>184306.89</v>
      </c>
      <c r="Y98" s="187">
        <v>76014.5</v>
      </c>
      <c r="Z98" s="187">
        <v>81275.039999999994</v>
      </c>
      <c r="AA98" s="187">
        <v>76309.45</v>
      </c>
      <c r="AB98" s="187">
        <v>137920.1</v>
      </c>
      <c r="AC98" s="187">
        <v>111014.58</v>
      </c>
      <c r="AD98" s="187">
        <v>230011.51999999999</v>
      </c>
      <c r="AE98" s="37">
        <f t="shared" si="42"/>
        <v>157079.94</v>
      </c>
      <c r="AF98" s="36">
        <f t="shared" si="103"/>
        <v>1417069.7400000002</v>
      </c>
      <c r="AG98" s="184"/>
      <c r="AH98" s="248">
        <v>32163.49</v>
      </c>
      <c r="AI98" s="188">
        <v>18405.05</v>
      </c>
      <c r="AJ98" s="188">
        <v>31271.7</v>
      </c>
      <c r="AK98" s="188">
        <v>22327.06</v>
      </c>
      <c r="AL98" s="188">
        <v>17222.46</v>
      </c>
      <c r="AM98" s="188">
        <v>39269.85</v>
      </c>
      <c r="AN98" s="188">
        <v>21056.240000000002</v>
      </c>
      <c r="AO98" s="188">
        <v>22415.02</v>
      </c>
      <c r="AP98" s="188">
        <v>20765.310000000001</v>
      </c>
      <c r="AQ98" s="188">
        <v>26856.76</v>
      </c>
      <c r="AR98" s="188">
        <v>28852.04</v>
      </c>
      <c r="AS98" s="188">
        <v>45110.14</v>
      </c>
      <c r="AT98" s="55">
        <f t="shared" si="45"/>
        <v>32163.49</v>
      </c>
      <c r="AU98" s="186">
        <f t="shared" si="104"/>
        <v>325715.12</v>
      </c>
    </row>
    <row r="99" spans="1:47" s="9" customFormat="1">
      <c r="A99" s="639"/>
      <c r="B99" s="157"/>
      <c r="C99" s="30" t="s">
        <v>49</v>
      </c>
      <c r="D99" s="248">
        <v>11.65</v>
      </c>
      <c r="E99" s="181">
        <v>29.925000000000001</v>
      </c>
      <c r="F99" s="181">
        <v>11.75</v>
      </c>
      <c r="G99" s="181">
        <v>34.924999999999997</v>
      </c>
      <c r="H99" s="181">
        <v>11.3</v>
      </c>
      <c r="I99" s="181">
        <v>53.225000000000001</v>
      </c>
      <c r="J99" s="181">
        <v>12.925000000000001</v>
      </c>
      <c r="K99" s="181">
        <v>28.925000000000001</v>
      </c>
      <c r="L99" s="181">
        <v>7.875</v>
      </c>
      <c r="M99" s="181">
        <v>31.524999999999999</v>
      </c>
      <c r="N99" s="181">
        <v>32.700000000000003</v>
      </c>
      <c r="O99" s="181">
        <v>29.25</v>
      </c>
      <c r="P99" s="182">
        <f t="shared" ref="P99:P162" si="105">SUM(D99)</f>
        <v>11.65</v>
      </c>
      <c r="Q99" s="183">
        <f t="shared" si="102"/>
        <v>295.97500000000002</v>
      </c>
      <c r="R99" s="184"/>
      <c r="S99" s="248">
        <v>56705.59</v>
      </c>
      <c r="T99" s="187">
        <v>127783.76</v>
      </c>
      <c r="U99" s="187">
        <v>57503.18</v>
      </c>
      <c r="V99" s="187">
        <v>148513.74</v>
      </c>
      <c r="W99" s="187">
        <v>55552.49</v>
      </c>
      <c r="X99" s="187">
        <v>233349.8</v>
      </c>
      <c r="Y99" s="187">
        <v>63733.45</v>
      </c>
      <c r="Z99" s="187">
        <v>122366.73</v>
      </c>
      <c r="AA99" s="187">
        <v>37770.58</v>
      </c>
      <c r="AB99" s="187">
        <v>140130.91</v>
      </c>
      <c r="AC99" s="187">
        <v>152370.07999999999</v>
      </c>
      <c r="AD99" s="187">
        <v>129327.75</v>
      </c>
      <c r="AE99" s="37">
        <f t="shared" ref="AE99:AE162" si="106">SUM(S99)</f>
        <v>56705.59</v>
      </c>
      <c r="AF99" s="36">
        <f t="shared" si="103"/>
        <v>1325108.0599999998</v>
      </c>
      <c r="AG99" s="184"/>
      <c r="AH99" s="248">
        <v>16411.5</v>
      </c>
      <c r="AI99" s="188">
        <v>22379.75</v>
      </c>
      <c r="AJ99" s="188">
        <v>16455.68</v>
      </c>
      <c r="AK99" s="188">
        <v>29670.21</v>
      </c>
      <c r="AL99" s="188">
        <v>15785.8</v>
      </c>
      <c r="AM99" s="188">
        <v>45916.74</v>
      </c>
      <c r="AN99" s="188">
        <v>20229.34</v>
      </c>
      <c r="AO99" s="188">
        <v>22589.82</v>
      </c>
      <c r="AP99" s="188">
        <v>9689.23</v>
      </c>
      <c r="AQ99" s="188">
        <v>28316.44</v>
      </c>
      <c r="AR99" s="188">
        <v>33536.480000000003</v>
      </c>
      <c r="AS99" s="188">
        <v>25019.09</v>
      </c>
      <c r="AT99" s="55">
        <f t="shared" si="45"/>
        <v>16411.5</v>
      </c>
      <c r="AU99" s="186">
        <f t="shared" si="104"/>
        <v>286000.08</v>
      </c>
    </row>
    <row r="100" spans="1:47" s="9" customFormat="1">
      <c r="A100" s="639"/>
      <c r="B100" s="157"/>
      <c r="C100" s="33" t="s">
        <v>65</v>
      </c>
      <c r="D100" s="248">
        <v>31.5</v>
      </c>
      <c r="E100" s="181">
        <v>12.625</v>
      </c>
      <c r="F100" s="181">
        <v>53.174999999999997</v>
      </c>
      <c r="G100" s="181">
        <v>19.425000000000001</v>
      </c>
      <c r="H100" s="181">
        <v>9.25</v>
      </c>
      <c r="I100" s="181">
        <v>37.5</v>
      </c>
      <c r="J100" s="181">
        <v>10.574999999999999</v>
      </c>
      <c r="K100" s="181">
        <v>8.125</v>
      </c>
      <c r="L100" s="181">
        <v>14</v>
      </c>
      <c r="M100" s="181">
        <v>35.424999999999997</v>
      </c>
      <c r="N100" s="181">
        <v>15.925000000000001</v>
      </c>
      <c r="O100" s="181">
        <v>34.049999999999997</v>
      </c>
      <c r="P100" s="182">
        <f t="shared" si="105"/>
        <v>31.5</v>
      </c>
      <c r="Q100" s="183">
        <f t="shared" si="102"/>
        <v>281.57499999999999</v>
      </c>
      <c r="R100" s="184"/>
      <c r="S100" s="248">
        <v>146701.79</v>
      </c>
      <c r="T100" s="187">
        <v>61951.3</v>
      </c>
      <c r="U100" s="187">
        <v>238918.8</v>
      </c>
      <c r="V100" s="187">
        <v>95110.59</v>
      </c>
      <c r="W100" s="187">
        <v>45559.15</v>
      </c>
      <c r="X100" s="187">
        <v>170017.82</v>
      </c>
      <c r="Y100" s="187">
        <v>52148.82</v>
      </c>
      <c r="Z100" s="187">
        <v>41539.879999999997</v>
      </c>
      <c r="AA100" s="187">
        <v>71600.800000000003</v>
      </c>
      <c r="AB100" s="187">
        <v>171824.84</v>
      </c>
      <c r="AC100" s="187">
        <v>77939.27</v>
      </c>
      <c r="AD100" s="187">
        <v>151104.41</v>
      </c>
      <c r="AE100" s="37">
        <f t="shared" si="106"/>
        <v>146701.79</v>
      </c>
      <c r="AF100" s="36">
        <f t="shared" si="103"/>
        <v>1324417.47</v>
      </c>
      <c r="AG100" s="184"/>
      <c r="AH100" s="248">
        <v>32025.11</v>
      </c>
      <c r="AI100" s="188">
        <v>15962.96</v>
      </c>
      <c r="AJ100" s="188">
        <v>47393.51</v>
      </c>
      <c r="AK100" s="188">
        <v>24428.32</v>
      </c>
      <c r="AL100" s="188">
        <v>11722.07</v>
      </c>
      <c r="AM100" s="188">
        <v>35220.720000000001</v>
      </c>
      <c r="AN100" s="188">
        <v>13534.99</v>
      </c>
      <c r="AO100" s="188">
        <v>11931.5</v>
      </c>
      <c r="AP100" s="188">
        <v>20400.04</v>
      </c>
      <c r="AQ100" s="188">
        <v>40361.269999999997</v>
      </c>
      <c r="AR100" s="188">
        <v>18654.900000000001</v>
      </c>
      <c r="AS100" s="188">
        <v>28554.76</v>
      </c>
      <c r="AT100" s="55">
        <f t="shared" ref="AT100:AT163" si="107">SUM(AH100)</f>
        <v>32025.11</v>
      </c>
      <c r="AU100" s="186">
        <f t="shared" si="104"/>
        <v>300190.15000000002</v>
      </c>
    </row>
    <row r="101" spans="1:47" s="9" customFormat="1">
      <c r="A101" s="639"/>
      <c r="B101" s="157"/>
      <c r="C101" s="33" t="s">
        <v>72</v>
      </c>
      <c r="D101" s="248">
        <v>7.9</v>
      </c>
      <c r="E101" s="181">
        <v>22.93</v>
      </c>
      <c r="F101" s="181">
        <v>55.43</v>
      </c>
      <c r="G101" s="181">
        <v>30.78</v>
      </c>
      <c r="H101" s="181">
        <v>8.23</v>
      </c>
      <c r="I101" s="181">
        <v>35.33</v>
      </c>
      <c r="J101" s="181">
        <v>35.9</v>
      </c>
      <c r="K101" s="181">
        <v>11.68</v>
      </c>
      <c r="L101" s="181">
        <v>22.75</v>
      </c>
      <c r="M101" s="181">
        <v>12.13</v>
      </c>
      <c r="N101" s="181">
        <v>23.25</v>
      </c>
      <c r="O101" s="181">
        <v>14.08</v>
      </c>
      <c r="P101" s="182">
        <f t="shared" si="105"/>
        <v>7.9</v>
      </c>
      <c r="Q101" s="183">
        <f t="shared" si="102"/>
        <v>280.39</v>
      </c>
      <c r="R101" s="184"/>
      <c r="S101" s="248">
        <v>39254</v>
      </c>
      <c r="T101" s="187">
        <v>98189.08</v>
      </c>
      <c r="U101" s="187">
        <v>246833.69</v>
      </c>
      <c r="V101" s="187">
        <v>129830.48</v>
      </c>
      <c r="W101" s="187">
        <v>40836.19</v>
      </c>
      <c r="X101" s="187">
        <v>152950.14000000001</v>
      </c>
      <c r="Y101" s="187">
        <v>172634.96</v>
      </c>
      <c r="Z101" s="187">
        <v>57407.3</v>
      </c>
      <c r="AA101" s="187">
        <v>107579.96</v>
      </c>
      <c r="AB101" s="187">
        <v>59875.97</v>
      </c>
      <c r="AC101" s="187">
        <v>93562.33</v>
      </c>
      <c r="AD101" s="187">
        <v>70148</v>
      </c>
      <c r="AE101" s="37">
        <f t="shared" si="106"/>
        <v>39254</v>
      </c>
      <c r="AF101" s="36">
        <f t="shared" si="103"/>
        <v>1269102.1000000001</v>
      </c>
      <c r="AG101" s="184"/>
      <c r="AH101" s="248">
        <v>9737.89</v>
      </c>
      <c r="AI101" s="188">
        <v>17155.919999999998</v>
      </c>
      <c r="AJ101" s="188">
        <v>44179.27</v>
      </c>
      <c r="AK101" s="188">
        <v>19448.080000000002</v>
      </c>
      <c r="AL101" s="188">
        <v>10085.27</v>
      </c>
      <c r="AM101" s="188">
        <v>25544.12</v>
      </c>
      <c r="AN101" s="188">
        <v>37965.9</v>
      </c>
      <c r="AO101" s="188">
        <v>13967.15</v>
      </c>
      <c r="AP101" s="188">
        <v>22923.27</v>
      </c>
      <c r="AQ101" s="188">
        <v>14753.99</v>
      </c>
      <c r="AR101" s="188">
        <v>11305.1</v>
      </c>
      <c r="AS101" s="188">
        <v>17733.310000000001</v>
      </c>
      <c r="AT101" s="55">
        <f t="shared" si="107"/>
        <v>9737.89</v>
      </c>
      <c r="AU101" s="186">
        <f t="shared" si="104"/>
        <v>244799.26999999996</v>
      </c>
    </row>
    <row r="102" spans="1:47" s="9" customFormat="1">
      <c r="A102" s="639"/>
      <c r="B102" s="157"/>
      <c r="C102" s="30" t="s">
        <v>86</v>
      </c>
      <c r="D102" s="248">
        <v>32.65</v>
      </c>
      <c r="E102" s="181">
        <v>23.9</v>
      </c>
      <c r="F102" s="181">
        <v>20.350000000000001</v>
      </c>
      <c r="G102" s="181">
        <v>32.630000000000003</v>
      </c>
      <c r="H102" s="181">
        <v>21.85</v>
      </c>
      <c r="I102" s="181">
        <v>35.229999999999997</v>
      </c>
      <c r="J102" s="181">
        <v>21.6</v>
      </c>
      <c r="K102" s="181">
        <v>12.53</v>
      </c>
      <c r="L102" s="181">
        <v>34.049999999999997</v>
      </c>
      <c r="M102" s="181">
        <v>23.9</v>
      </c>
      <c r="N102" s="181">
        <v>11.25</v>
      </c>
      <c r="O102" s="181">
        <v>45.1</v>
      </c>
      <c r="P102" s="182">
        <f t="shared" si="105"/>
        <v>32.65</v>
      </c>
      <c r="Q102" s="183">
        <f t="shared" si="102"/>
        <v>315.03999999999996</v>
      </c>
      <c r="R102" s="184"/>
      <c r="S102" s="248">
        <v>155667</v>
      </c>
      <c r="T102" s="187">
        <v>96601.33</v>
      </c>
      <c r="U102" s="187">
        <v>101519.48</v>
      </c>
      <c r="V102" s="187">
        <v>139278.26999999999</v>
      </c>
      <c r="W102" s="187">
        <v>103076.28</v>
      </c>
      <c r="X102" s="187">
        <v>151902.59</v>
      </c>
      <c r="Y102" s="187">
        <v>84933.41</v>
      </c>
      <c r="Z102" s="187">
        <v>61510.82</v>
      </c>
      <c r="AA102" s="187">
        <v>162905.76</v>
      </c>
      <c r="AB102" s="187">
        <v>99773.14</v>
      </c>
      <c r="AC102" s="187">
        <v>55054.48</v>
      </c>
      <c r="AD102" s="187">
        <v>198752</v>
      </c>
      <c r="AE102" s="37">
        <f t="shared" si="106"/>
        <v>155667</v>
      </c>
      <c r="AF102" s="36">
        <f t="shared" si="103"/>
        <v>1410974.5599999998</v>
      </c>
      <c r="AG102" s="184"/>
      <c r="AH102" s="248">
        <v>34208.269999999997</v>
      </c>
      <c r="AI102" s="188">
        <v>11919.33</v>
      </c>
      <c r="AJ102" s="188">
        <v>25545.84</v>
      </c>
      <c r="AK102" s="188">
        <v>21666.720000000001</v>
      </c>
      <c r="AL102" s="188">
        <v>21783.84</v>
      </c>
      <c r="AM102" s="188">
        <v>25110.68</v>
      </c>
      <c r="AN102" s="188">
        <v>8850.2900000000009</v>
      </c>
      <c r="AO102" s="188">
        <v>15393.53</v>
      </c>
      <c r="AP102" s="188">
        <v>37570.269999999997</v>
      </c>
      <c r="AQ102" s="188">
        <v>14652.47</v>
      </c>
      <c r="AR102" s="188">
        <v>13654.48</v>
      </c>
      <c r="AS102" s="188">
        <v>36137.19</v>
      </c>
      <c r="AT102" s="55">
        <f t="shared" si="107"/>
        <v>34208.269999999997</v>
      </c>
      <c r="AU102" s="186">
        <f t="shared" si="104"/>
        <v>266492.91000000003</v>
      </c>
    </row>
    <row r="103" spans="1:47" s="9" customFormat="1">
      <c r="A103" s="639"/>
      <c r="B103" s="157"/>
      <c r="C103" s="30" t="s">
        <v>96</v>
      </c>
      <c r="D103" s="248">
        <v>12.88</v>
      </c>
      <c r="E103" s="241">
        <v>12.25</v>
      </c>
      <c r="F103" s="181">
        <v>25.9</v>
      </c>
      <c r="G103" s="181">
        <v>13.53</v>
      </c>
      <c r="H103" s="181">
        <v>44.7</v>
      </c>
      <c r="I103" s="181">
        <v>13.43</v>
      </c>
      <c r="J103" s="181">
        <v>34.35</v>
      </c>
      <c r="K103" s="181">
        <v>2.83</v>
      </c>
      <c r="L103" s="181">
        <v>4.38</v>
      </c>
      <c r="M103" s="181">
        <v>47.58</v>
      </c>
      <c r="N103" s="181">
        <v>2.7</v>
      </c>
      <c r="O103" s="181">
        <v>2.9750000000000001</v>
      </c>
      <c r="P103" s="182">
        <f t="shared" si="105"/>
        <v>12.88</v>
      </c>
      <c r="Q103" s="183">
        <f t="shared" si="102"/>
        <v>217.50499999999997</v>
      </c>
      <c r="R103" s="184"/>
      <c r="S103" s="248">
        <v>63594</v>
      </c>
      <c r="T103" s="239">
        <v>60653</v>
      </c>
      <c r="U103" s="187">
        <v>109833.96</v>
      </c>
      <c r="V103" s="187">
        <v>67190.98</v>
      </c>
      <c r="W103" s="187">
        <v>196524.88</v>
      </c>
      <c r="X103" s="187">
        <v>66745.22</v>
      </c>
      <c r="Y103" s="187">
        <v>149310.5</v>
      </c>
      <c r="Z103" s="187">
        <v>14756.5</v>
      </c>
      <c r="AA103" s="187">
        <v>22865.96</v>
      </c>
      <c r="AB103" s="187">
        <v>211773.11</v>
      </c>
      <c r="AC103" s="187">
        <v>14014</v>
      </c>
      <c r="AD103" s="187">
        <v>15584</v>
      </c>
      <c r="AE103" s="37">
        <f t="shared" si="106"/>
        <v>63594</v>
      </c>
      <c r="AF103" s="36">
        <f t="shared" si="103"/>
        <v>992846.11</v>
      </c>
      <c r="AG103" s="184"/>
      <c r="AH103" s="248">
        <v>16130.73</v>
      </c>
      <c r="AI103" s="239">
        <v>15525.66</v>
      </c>
      <c r="AJ103" s="188">
        <v>17821.61</v>
      </c>
      <c r="AK103" s="188">
        <v>17332.419999999998</v>
      </c>
      <c r="AL103" s="188">
        <v>31978.99</v>
      </c>
      <c r="AM103" s="188">
        <v>17255.13</v>
      </c>
      <c r="AN103" s="188">
        <v>22876.71</v>
      </c>
      <c r="AO103" s="188">
        <v>4198.88</v>
      </c>
      <c r="AP103" s="188">
        <v>6569.64</v>
      </c>
      <c r="AQ103" s="188">
        <v>36054.65</v>
      </c>
      <c r="AR103" s="188">
        <v>4025.94</v>
      </c>
      <c r="AS103" s="188">
        <v>4504</v>
      </c>
      <c r="AT103" s="55">
        <f t="shared" si="107"/>
        <v>16130.73</v>
      </c>
      <c r="AU103" s="186">
        <f t="shared" si="104"/>
        <v>194274.36000000002</v>
      </c>
    </row>
    <row r="104" spans="1:47" s="9" customFormat="1">
      <c r="A104" s="639"/>
      <c r="B104" s="232"/>
      <c r="C104" s="30" t="s">
        <v>119</v>
      </c>
      <c r="D104" s="143">
        <v>24.7</v>
      </c>
      <c r="E104" s="241"/>
      <c r="F104" s="181"/>
      <c r="G104" s="181"/>
      <c r="H104" s="181"/>
      <c r="I104" s="181"/>
      <c r="J104" s="181"/>
      <c r="K104" s="181"/>
      <c r="L104" s="181"/>
      <c r="M104" s="181"/>
      <c r="N104" s="181"/>
      <c r="O104" s="181"/>
      <c r="P104" s="182">
        <f t="shared" si="105"/>
        <v>24.7</v>
      </c>
      <c r="Q104" s="183">
        <f t="shared" si="102"/>
        <v>24.7</v>
      </c>
      <c r="R104" s="184"/>
      <c r="S104" s="143">
        <v>118429</v>
      </c>
      <c r="T104" s="239"/>
      <c r="U104" s="187"/>
      <c r="V104" s="187"/>
      <c r="W104" s="187"/>
      <c r="X104" s="187"/>
      <c r="Y104" s="187"/>
      <c r="Z104" s="187"/>
      <c r="AA104" s="187"/>
      <c r="AB104" s="187"/>
      <c r="AC104" s="187"/>
      <c r="AD104" s="187"/>
      <c r="AE104" s="37">
        <f t="shared" si="106"/>
        <v>118429</v>
      </c>
      <c r="AF104" s="36">
        <f>SUM(S104:AD104)</f>
        <v>118429</v>
      </c>
      <c r="AG104" s="184"/>
      <c r="AH104" s="143">
        <v>14846</v>
      </c>
      <c r="AI104" s="239"/>
      <c r="AJ104" s="188"/>
      <c r="AK104" s="188"/>
      <c r="AL104" s="188"/>
      <c r="AM104" s="188"/>
      <c r="AN104" s="188"/>
      <c r="AO104" s="188"/>
      <c r="AP104" s="188"/>
      <c r="AQ104" s="188"/>
      <c r="AR104" s="188"/>
      <c r="AS104" s="188"/>
      <c r="AT104" s="55">
        <f t="shared" si="107"/>
        <v>14846</v>
      </c>
      <c r="AU104" s="186">
        <f t="shared" si="104"/>
        <v>14846</v>
      </c>
    </row>
    <row r="105" spans="1:47" s="9" customFormat="1">
      <c r="A105" s="639"/>
      <c r="B105" s="157"/>
      <c r="C105" s="30" t="s">
        <v>120</v>
      </c>
      <c r="D105" s="48">
        <v>15.75</v>
      </c>
      <c r="E105" s="149">
        <v>20.524999999999999</v>
      </c>
      <c r="F105" s="149">
        <v>12.325000000000001</v>
      </c>
      <c r="G105" s="149">
        <v>23.375</v>
      </c>
      <c r="H105" s="149">
        <v>12.975000000000001</v>
      </c>
      <c r="I105" s="149">
        <v>25.524999999999999</v>
      </c>
      <c r="J105" s="149">
        <v>5.625</v>
      </c>
      <c r="K105" s="149">
        <v>22.450000000000003</v>
      </c>
      <c r="L105" s="149">
        <v>20.774999999999999</v>
      </c>
      <c r="M105" s="149">
        <v>20.25</v>
      </c>
      <c r="N105" s="149">
        <v>29.25</v>
      </c>
      <c r="O105" s="149">
        <v>9</v>
      </c>
      <c r="P105" s="182">
        <f t="shared" si="105"/>
        <v>15.75</v>
      </c>
      <c r="Q105" s="183">
        <f t="shared" si="102"/>
        <v>217.82500000000002</v>
      </c>
      <c r="R105" s="161"/>
      <c r="S105" s="48">
        <v>74762.595000000001</v>
      </c>
      <c r="T105" s="187">
        <v>93515.14899999999</v>
      </c>
      <c r="U105" s="187">
        <v>54816.642</v>
      </c>
      <c r="V105" s="187">
        <v>106536.89</v>
      </c>
      <c r="W105" s="187">
        <v>57975.686000000002</v>
      </c>
      <c r="X105" s="187">
        <v>120382.07400000002</v>
      </c>
      <c r="Y105" s="187">
        <v>27647.625000000004</v>
      </c>
      <c r="Z105" s="187">
        <v>100050.23700000001</v>
      </c>
      <c r="AA105" s="187">
        <v>89121.214000000007</v>
      </c>
      <c r="AB105" s="187">
        <v>95984.14</v>
      </c>
      <c r="AC105" s="187">
        <v>131586.22999999998</v>
      </c>
      <c r="AD105" s="187">
        <v>41854.840000000004</v>
      </c>
      <c r="AE105" s="37">
        <f t="shared" si="106"/>
        <v>74762.595000000001</v>
      </c>
      <c r="AF105" s="36">
        <f t="shared" si="103"/>
        <v>994233.32200000004</v>
      </c>
      <c r="AG105" s="161"/>
      <c r="AH105" s="48">
        <v>16407.196000000007</v>
      </c>
      <c r="AI105" s="188">
        <v>17467.428500000005</v>
      </c>
      <c r="AJ105" s="188">
        <v>9151.1390000000029</v>
      </c>
      <c r="AK105" s="188">
        <v>19929.589999999997</v>
      </c>
      <c r="AL105" s="188">
        <v>9901.8420000000006</v>
      </c>
      <c r="AM105" s="188">
        <v>25808.931500000006</v>
      </c>
      <c r="AN105" s="188">
        <v>6806.8380000000052</v>
      </c>
      <c r="AO105" s="188">
        <v>16871.407750000002</v>
      </c>
      <c r="AP105" s="188">
        <v>12150.058000000005</v>
      </c>
      <c r="AQ105" s="188">
        <v>20956.862000000001</v>
      </c>
      <c r="AR105" s="188">
        <v>23214.012500000004</v>
      </c>
      <c r="AS105" s="188">
        <v>8511.36</v>
      </c>
      <c r="AT105" s="55">
        <f t="shared" si="107"/>
        <v>16407.196000000007</v>
      </c>
      <c r="AU105" s="56">
        <f t="shared" si="104"/>
        <v>187176.66525000002</v>
      </c>
    </row>
    <row r="106" spans="1:47" s="9" customFormat="1" ht="15.75" thickBot="1">
      <c r="A106" s="639"/>
      <c r="B106" s="159"/>
      <c r="C106" s="31" t="s">
        <v>18</v>
      </c>
      <c r="D106" s="94">
        <f t="shared" ref="D106:O106" si="108">D104-D105</f>
        <v>8.9499999999999993</v>
      </c>
      <c r="E106" s="150">
        <f t="shared" si="108"/>
        <v>-20.524999999999999</v>
      </c>
      <c r="F106" s="150">
        <f t="shared" si="108"/>
        <v>-12.325000000000001</v>
      </c>
      <c r="G106" s="150">
        <f t="shared" si="108"/>
        <v>-23.375</v>
      </c>
      <c r="H106" s="150">
        <f t="shared" si="108"/>
        <v>-12.975000000000001</v>
      </c>
      <c r="I106" s="150">
        <f t="shared" si="108"/>
        <v>-25.524999999999999</v>
      </c>
      <c r="J106" s="150">
        <f t="shared" si="108"/>
        <v>-5.625</v>
      </c>
      <c r="K106" s="150">
        <f t="shared" si="108"/>
        <v>-22.450000000000003</v>
      </c>
      <c r="L106" s="150">
        <f t="shared" si="108"/>
        <v>-20.774999999999999</v>
      </c>
      <c r="M106" s="150">
        <f t="shared" si="108"/>
        <v>-20.25</v>
      </c>
      <c r="N106" s="150">
        <f t="shared" si="108"/>
        <v>-29.25</v>
      </c>
      <c r="O106" s="150">
        <f t="shared" si="108"/>
        <v>-9</v>
      </c>
      <c r="P106" s="116">
        <f t="shared" si="105"/>
        <v>8.9499999999999993</v>
      </c>
      <c r="Q106" s="98">
        <f t="shared" si="102"/>
        <v>-193.125</v>
      </c>
      <c r="R106" s="161"/>
      <c r="S106" s="94">
        <f t="shared" ref="S106:AD106" si="109">S104-S105</f>
        <v>43666.404999999999</v>
      </c>
      <c r="T106" s="229">
        <f t="shared" si="109"/>
        <v>-93515.14899999999</v>
      </c>
      <c r="U106" s="229">
        <f t="shared" si="109"/>
        <v>-54816.642</v>
      </c>
      <c r="V106" s="229">
        <f t="shared" si="109"/>
        <v>-106536.89</v>
      </c>
      <c r="W106" s="229">
        <f t="shared" si="109"/>
        <v>-57975.686000000002</v>
      </c>
      <c r="X106" s="229">
        <f t="shared" si="109"/>
        <v>-120382.07400000002</v>
      </c>
      <c r="Y106" s="229">
        <f t="shared" si="109"/>
        <v>-27647.625000000004</v>
      </c>
      <c r="Z106" s="229">
        <f t="shared" si="109"/>
        <v>-100050.23700000001</v>
      </c>
      <c r="AA106" s="229">
        <f t="shared" si="109"/>
        <v>-89121.214000000007</v>
      </c>
      <c r="AB106" s="229">
        <f t="shared" si="109"/>
        <v>-95984.14</v>
      </c>
      <c r="AC106" s="229">
        <f t="shared" si="109"/>
        <v>-131586.22999999998</v>
      </c>
      <c r="AD106" s="229">
        <f t="shared" si="109"/>
        <v>-41854.840000000004</v>
      </c>
      <c r="AE106" s="92">
        <f t="shared" si="106"/>
        <v>43666.404999999999</v>
      </c>
      <c r="AF106" s="93">
        <f t="shared" si="103"/>
        <v>-875804.32200000004</v>
      </c>
      <c r="AG106" s="161"/>
      <c r="AH106" s="94">
        <f t="shared" ref="AH106:AS106" si="110">AH104-AH105</f>
        <v>-1561.1960000000072</v>
      </c>
      <c r="AI106" s="231">
        <f t="shared" si="110"/>
        <v>-17467.428500000005</v>
      </c>
      <c r="AJ106" s="231">
        <f t="shared" si="110"/>
        <v>-9151.1390000000029</v>
      </c>
      <c r="AK106" s="231">
        <f t="shared" si="110"/>
        <v>-19929.589999999997</v>
      </c>
      <c r="AL106" s="231">
        <f t="shared" si="110"/>
        <v>-9901.8420000000006</v>
      </c>
      <c r="AM106" s="231">
        <f t="shared" si="110"/>
        <v>-25808.931500000006</v>
      </c>
      <c r="AN106" s="231">
        <f t="shared" si="110"/>
        <v>-6806.8380000000052</v>
      </c>
      <c r="AO106" s="231">
        <f t="shared" si="110"/>
        <v>-16871.407750000002</v>
      </c>
      <c r="AP106" s="231">
        <f t="shared" si="110"/>
        <v>-12150.058000000005</v>
      </c>
      <c r="AQ106" s="231">
        <f t="shared" si="110"/>
        <v>-20956.862000000001</v>
      </c>
      <c r="AR106" s="231">
        <f t="shared" si="110"/>
        <v>-23214.012500000004</v>
      </c>
      <c r="AS106" s="231">
        <f t="shared" si="110"/>
        <v>-8511.36</v>
      </c>
      <c r="AT106" s="100">
        <f t="shared" si="107"/>
        <v>-1561.1960000000072</v>
      </c>
      <c r="AU106" s="114">
        <f t="shared" si="104"/>
        <v>-172330.66525000002</v>
      </c>
    </row>
    <row r="107" spans="1:47" s="9" customFormat="1">
      <c r="A107" s="639"/>
      <c r="B107" s="157" t="s">
        <v>75</v>
      </c>
      <c r="C107" s="29" t="s">
        <v>51</v>
      </c>
      <c r="D107" s="48">
        <v>5.3250000000000002</v>
      </c>
      <c r="E107" s="149">
        <v>10.9</v>
      </c>
      <c r="F107" s="149">
        <v>11.5</v>
      </c>
      <c r="G107" s="149">
        <v>8.9</v>
      </c>
      <c r="H107" s="149">
        <v>7</v>
      </c>
      <c r="I107" s="149">
        <v>11</v>
      </c>
      <c r="J107" s="149">
        <v>7.4</v>
      </c>
      <c r="K107" s="149">
        <v>6.3</v>
      </c>
      <c r="L107" s="149">
        <v>5.55</v>
      </c>
      <c r="M107" s="149">
        <v>7.85</v>
      </c>
      <c r="N107" s="149">
        <v>7.8250000000000002</v>
      </c>
      <c r="O107" s="149">
        <v>6.8</v>
      </c>
      <c r="P107" s="99">
        <f t="shared" si="105"/>
        <v>5.3250000000000002</v>
      </c>
      <c r="Q107" s="50">
        <f>SUM(D107:O107)</f>
        <v>96.35</v>
      </c>
      <c r="R107" s="172"/>
      <c r="S107" s="48">
        <v>20925.8</v>
      </c>
      <c r="T107" s="181">
        <v>40513.800000000003</v>
      </c>
      <c r="U107" s="181">
        <v>43634</v>
      </c>
      <c r="V107" s="181">
        <v>32640</v>
      </c>
      <c r="W107" s="181">
        <v>26930</v>
      </c>
      <c r="X107" s="181">
        <v>40885</v>
      </c>
      <c r="Y107" s="181">
        <v>28825</v>
      </c>
      <c r="Z107" s="181">
        <v>24120</v>
      </c>
      <c r="AA107" s="181">
        <v>21922.5</v>
      </c>
      <c r="AB107" s="181">
        <v>30490</v>
      </c>
      <c r="AC107" s="181">
        <v>29517.5</v>
      </c>
      <c r="AD107" s="181">
        <v>28110</v>
      </c>
      <c r="AE107" s="37">
        <f t="shared" si="106"/>
        <v>20925.8</v>
      </c>
      <c r="AF107" s="36">
        <f>SUM(S107:AD107)</f>
        <v>368513.6</v>
      </c>
      <c r="AG107" s="172"/>
      <c r="AH107" s="48">
        <v>5114.1000000000004</v>
      </c>
      <c r="AI107" s="185">
        <v>8025.74</v>
      </c>
      <c r="AJ107" s="185">
        <v>9434.23</v>
      </c>
      <c r="AK107" s="185">
        <v>6009.7</v>
      </c>
      <c r="AL107" s="185">
        <v>5965.25</v>
      </c>
      <c r="AM107" s="185">
        <v>7705.96</v>
      </c>
      <c r="AN107" s="185">
        <v>5653.1</v>
      </c>
      <c r="AO107" s="185">
        <v>4324.88</v>
      </c>
      <c r="AP107" s="185">
        <v>4527.45</v>
      </c>
      <c r="AQ107" s="185">
        <v>6118.02</v>
      </c>
      <c r="AR107" s="185">
        <v>5600.24</v>
      </c>
      <c r="AS107" s="185">
        <v>7506.22</v>
      </c>
      <c r="AT107" s="55">
        <f t="shared" si="107"/>
        <v>5114.1000000000004</v>
      </c>
      <c r="AU107" s="56">
        <f>SUM(AH107:AS107)</f>
        <v>75984.89</v>
      </c>
    </row>
    <row r="108" spans="1:47" s="9" customFormat="1">
      <c r="A108" s="639"/>
      <c r="B108" s="157"/>
      <c r="C108" s="30" t="s">
        <v>52</v>
      </c>
      <c r="D108" s="48">
        <v>6.8</v>
      </c>
      <c r="E108" s="149">
        <v>7.75</v>
      </c>
      <c r="F108" s="149">
        <v>7.625</v>
      </c>
      <c r="G108" s="149">
        <v>6.375</v>
      </c>
      <c r="H108" s="149">
        <v>12.755000000000001</v>
      </c>
      <c r="I108" s="149">
        <v>4.08</v>
      </c>
      <c r="J108" s="149">
        <v>4.7249999999999996</v>
      </c>
      <c r="K108" s="149">
        <v>4.625</v>
      </c>
      <c r="L108" s="149">
        <v>7.55</v>
      </c>
      <c r="M108" s="149">
        <v>9.15</v>
      </c>
      <c r="N108" s="149">
        <v>11.3</v>
      </c>
      <c r="O108" s="149">
        <v>4.2249999999999996</v>
      </c>
      <c r="P108" s="99">
        <f t="shared" si="105"/>
        <v>6.8</v>
      </c>
      <c r="Q108" s="50">
        <f t="shared" ref="Q108:Q118" si="111">SUM(D108:O108)</f>
        <v>86.96</v>
      </c>
      <c r="R108" s="172"/>
      <c r="S108" s="48">
        <v>25847.5</v>
      </c>
      <c r="T108" s="181">
        <v>29712.5</v>
      </c>
      <c r="U108" s="181">
        <v>29815</v>
      </c>
      <c r="V108" s="181">
        <v>24012.5</v>
      </c>
      <c r="W108" s="181">
        <v>44106</v>
      </c>
      <c r="X108" s="181">
        <v>16708.5</v>
      </c>
      <c r="Y108" s="181">
        <v>20723.7</v>
      </c>
      <c r="Z108" s="181">
        <v>20715</v>
      </c>
      <c r="AA108" s="181">
        <v>34267.5</v>
      </c>
      <c r="AB108" s="181">
        <v>41311.269999999997</v>
      </c>
      <c r="AC108" s="181">
        <v>51782.22</v>
      </c>
      <c r="AD108" s="181">
        <v>18851.55</v>
      </c>
      <c r="AE108" s="37">
        <f t="shared" si="106"/>
        <v>25847.5</v>
      </c>
      <c r="AF108" s="36">
        <f t="shared" ref="AF108:AF118" si="112">SUM(S108:AD108)</f>
        <v>357853.24000000005</v>
      </c>
      <c r="AG108" s="172"/>
      <c r="AH108" s="48">
        <v>5026.6899999999996</v>
      </c>
      <c r="AI108" s="188">
        <v>6099.14</v>
      </c>
      <c r="AJ108" s="188">
        <v>6595.05</v>
      </c>
      <c r="AK108" s="188">
        <v>4506.97</v>
      </c>
      <c r="AL108" s="188">
        <v>5243.98</v>
      </c>
      <c r="AM108" s="188">
        <v>4322.96</v>
      </c>
      <c r="AN108" s="188">
        <v>6406.63</v>
      </c>
      <c r="AO108" s="188">
        <v>6714.75</v>
      </c>
      <c r="AP108" s="188">
        <v>10695.91</v>
      </c>
      <c r="AQ108" s="188">
        <v>12159.42</v>
      </c>
      <c r="AR108" s="188">
        <v>13925.8</v>
      </c>
      <c r="AS108" s="188">
        <v>4809.99</v>
      </c>
      <c r="AT108" s="55">
        <f t="shared" si="107"/>
        <v>5026.6899999999996</v>
      </c>
      <c r="AU108" s="56">
        <f t="shared" ref="AU108:AU118" si="113">SUM(AH108:AS108)</f>
        <v>86507.290000000008</v>
      </c>
    </row>
    <row r="109" spans="1:47" s="9" customFormat="1">
      <c r="A109" s="639"/>
      <c r="B109" s="157"/>
      <c r="C109" s="30" t="s">
        <v>41</v>
      </c>
      <c r="D109" s="48">
        <v>9.65</v>
      </c>
      <c r="E109" s="149">
        <v>5.875</v>
      </c>
      <c r="F109" s="149">
        <v>7.75</v>
      </c>
      <c r="G109" s="149">
        <v>5.6</v>
      </c>
      <c r="H109" s="149">
        <v>2.25</v>
      </c>
      <c r="I109" s="149">
        <v>9.8249999999999993</v>
      </c>
      <c r="J109" s="149">
        <v>16.324999999999999</v>
      </c>
      <c r="K109" s="149">
        <v>0.57499999999999996</v>
      </c>
      <c r="L109" s="149">
        <v>14.1</v>
      </c>
      <c r="M109" s="149">
        <v>15.525</v>
      </c>
      <c r="N109" s="149">
        <v>5.55</v>
      </c>
      <c r="O109" s="149">
        <v>2.6</v>
      </c>
      <c r="P109" s="99">
        <f t="shared" si="105"/>
        <v>9.65</v>
      </c>
      <c r="Q109" s="50">
        <f t="shared" si="111"/>
        <v>95.625</v>
      </c>
      <c r="R109" s="172"/>
      <c r="S109" s="48">
        <v>44265</v>
      </c>
      <c r="T109" s="181">
        <v>26677.5</v>
      </c>
      <c r="U109" s="181">
        <v>35790</v>
      </c>
      <c r="V109" s="181">
        <v>24610</v>
      </c>
      <c r="W109" s="181">
        <v>9900</v>
      </c>
      <c r="X109" s="181">
        <v>45126.32</v>
      </c>
      <c r="Y109" s="181">
        <v>72288.259999999995</v>
      </c>
      <c r="Z109" s="181">
        <v>2827.29</v>
      </c>
      <c r="AA109" s="181">
        <v>66427.37</v>
      </c>
      <c r="AB109" s="181">
        <v>69360.800000000003</v>
      </c>
      <c r="AC109" s="181">
        <v>25252.49</v>
      </c>
      <c r="AD109" s="181">
        <v>12329.12</v>
      </c>
      <c r="AE109" s="37">
        <f t="shared" si="106"/>
        <v>44265</v>
      </c>
      <c r="AF109" s="36">
        <f t="shared" si="112"/>
        <v>434854.14999999997</v>
      </c>
      <c r="AG109" s="172"/>
      <c r="AH109" s="48">
        <v>11201.39</v>
      </c>
      <c r="AI109" s="188">
        <v>6501.77</v>
      </c>
      <c r="AJ109" s="188">
        <v>7531.36</v>
      </c>
      <c r="AK109" s="188">
        <v>5037.6499999999996</v>
      </c>
      <c r="AL109" s="188">
        <v>1975.04</v>
      </c>
      <c r="AM109" s="188">
        <v>10868.76</v>
      </c>
      <c r="AN109" s="188">
        <v>16458.310000000001</v>
      </c>
      <c r="AO109" s="188">
        <v>852.8</v>
      </c>
      <c r="AP109" s="188">
        <v>17853.66</v>
      </c>
      <c r="AQ109" s="188">
        <v>15981.6</v>
      </c>
      <c r="AR109" s="188">
        <v>6266.2</v>
      </c>
      <c r="AS109" s="188">
        <v>3430.44</v>
      </c>
      <c r="AT109" s="55">
        <f t="shared" si="107"/>
        <v>11201.39</v>
      </c>
      <c r="AU109" s="56">
        <f t="shared" si="113"/>
        <v>103958.98000000001</v>
      </c>
    </row>
    <row r="110" spans="1:47" s="9" customFormat="1">
      <c r="A110" s="639"/>
      <c r="B110" s="157"/>
      <c r="C110" s="30" t="s">
        <v>44</v>
      </c>
      <c r="D110" s="48">
        <v>17.5</v>
      </c>
      <c r="E110" s="149">
        <v>1.75</v>
      </c>
      <c r="F110" s="149">
        <v>6.2</v>
      </c>
      <c r="G110" s="149">
        <v>15.824999999999999</v>
      </c>
      <c r="H110" s="149">
        <v>17.824999999999999</v>
      </c>
      <c r="I110" s="149">
        <v>13.9</v>
      </c>
      <c r="J110" s="149">
        <v>9.4</v>
      </c>
      <c r="K110" s="149">
        <v>5.2750000000000004</v>
      </c>
      <c r="L110" s="149">
        <v>14.8</v>
      </c>
      <c r="M110" s="149">
        <v>4.9000000000000004</v>
      </c>
      <c r="N110" s="149">
        <v>23.65</v>
      </c>
      <c r="O110" s="149">
        <v>4.875</v>
      </c>
      <c r="P110" s="99">
        <f t="shared" si="105"/>
        <v>17.5</v>
      </c>
      <c r="Q110" s="50">
        <f t="shared" si="111"/>
        <v>135.9</v>
      </c>
      <c r="R110" s="172"/>
      <c r="S110" s="48">
        <v>77687.839999999997</v>
      </c>
      <c r="T110" s="181">
        <v>8357.84</v>
      </c>
      <c r="U110" s="181">
        <v>29131.5</v>
      </c>
      <c r="V110" s="181">
        <v>69633.7</v>
      </c>
      <c r="W110" s="181">
        <v>79595.39</v>
      </c>
      <c r="X110" s="181">
        <v>65286.15</v>
      </c>
      <c r="Y110" s="181">
        <v>44063.83</v>
      </c>
      <c r="Z110" s="181">
        <v>24967.35</v>
      </c>
      <c r="AA110" s="181">
        <v>65132.04</v>
      </c>
      <c r="AB110" s="181">
        <v>23388.560000000001</v>
      </c>
      <c r="AC110" s="181">
        <v>106557.41</v>
      </c>
      <c r="AD110" s="181">
        <v>23274.15</v>
      </c>
      <c r="AE110" s="37">
        <f t="shared" si="106"/>
        <v>77687.839999999997</v>
      </c>
      <c r="AF110" s="36">
        <f t="shared" si="112"/>
        <v>617075.76</v>
      </c>
      <c r="AG110" s="172"/>
      <c r="AH110" s="48">
        <v>17837.810000000001</v>
      </c>
      <c r="AI110" s="188">
        <v>2370.4899999999998</v>
      </c>
      <c r="AJ110" s="188">
        <v>7923</v>
      </c>
      <c r="AK110" s="188">
        <v>15512.2</v>
      </c>
      <c r="AL110" s="188">
        <v>18632.57</v>
      </c>
      <c r="AM110" s="188">
        <v>17745.740000000002</v>
      </c>
      <c r="AN110" s="188">
        <v>11769.89</v>
      </c>
      <c r="AO110" s="188">
        <v>6838.4</v>
      </c>
      <c r="AP110" s="188">
        <v>14480.89</v>
      </c>
      <c r="AQ110" s="188">
        <v>6607</v>
      </c>
      <c r="AR110" s="188">
        <v>25615.42</v>
      </c>
      <c r="AS110" s="188">
        <v>6556.25</v>
      </c>
      <c r="AT110" s="55">
        <f t="shared" si="107"/>
        <v>17837.810000000001</v>
      </c>
      <c r="AU110" s="56">
        <f t="shared" si="113"/>
        <v>151889.65999999997</v>
      </c>
    </row>
    <row r="111" spans="1:47" s="9" customFormat="1">
      <c r="A111" s="639"/>
      <c r="B111" s="157"/>
      <c r="C111" s="30" t="s">
        <v>49</v>
      </c>
      <c r="D111" s="48">
        <v>18.324999999999999</v>
      </c>
      <c r="E111" s="149">
        <v>19.375</v>
      </c>
      <c r="F111" s="149">
        <v>2.375</v>
      </c>
      <c r="G111" s="149">
        <v>9.7750000000000004</v>
      </c>
      <c r="H111" s="149">
        <v>15.925000000000001</v>
      </c>
      <c r="I111" s="149">
        <v>12.35</v>
      </c>
      <c r="J111" s="149">
        <v>22.725000000000001</v>
      </c>
      <c r="K111" s="149">
        <v>8.375</v>
      </c>
      <c r="L111" s="149">
        <v>15.824999999999999</v>
      </c>
      <c r="M111" s="149">
        <v>17.274999999999999</v>
      </c>
      <c r="N111" s="149">
        <v>8.625</v>
      </c>
      <c r="O111" s="149">
        <v>17.125</v>
      </c>
      <c r="P111" s="99">
        <f t="shared" si="105"/>
        <v>18.324999999999999</v>
      </c>
      <c r="Q111" s="50">
        <f t="shared" si="111"/>
        <v>168.07499999999999</v>
      </c>
      <c r="R111" s="172"/>
      <c r="S111" s="48">
        <v>87045.52</v>
      </c>
      <c r="T111" s="227">
        <v>88333.33</v>
      </c>
      <c r="U111" s="227">
        <v>12088.17</v>
      </c>
      <c r="V111" s="227">
        <v>46643.47</v>
      </c>
      <c r="W111" s="227">
        <v>75988.08</v>
      </c>
      <c r="X111" s="227">
        <v>59401.23</v>
      </c>
      <c r="Y111" s="227">
        <v>106200.48</v>
      </c>
      <c r="Z111" s="227">
        <v>40115.230000000003</v>
      </c>
      <c r="AA111" s="227">
        <v>75732.66</v>
      </c>
      <c r="AB111" s="227">
        <v>81414.210000000006</v>
      </c>
      <c r="AC111" s="227">
        <v>40721.800000000003</v>
      </c>
      <c r="AD111" s="181">
        <v>81959.11</v>
      </c>
      <c r="AE111" s="37">
        <f t="shared" si="106"/>
        <v>87045.52</v>
      </c>
      <c r="AF111" s="36">
        <f t="shared" si="112"/>
        <v>795643.28999999992</v>
      </c>
      <c r="AG111" s="172"/>
      <c r="AH111" s="48">
        <v>23760.02</v>
      </c>
      <c r="AI111" s="188">
        <v>20152.66</v>
      </c>
      <c r="AJ111" s="188">
        <v>3791.32</v>
      </c>
      <c r="AK111" s="188">
        <v>13513.62</v>
      </c>
      <c r="AL111" s="188">
        <v>19941.43</v>
      </c>
      <c r="AM111" s="188">
        <v>15831.08</v>
      </c>
      <c r="AN111" s="188">
        <v>26772.799999999999</v>
      </c>
      <c r="AO111" s="188">
        <v>10524.23</v>
      </c>
      <c r="AP111" s="188">
        <v>19813.439999999999</v>
      </c>
      <c r="AQ111" s="188">
        <v>20067.59</v>
      </c>
      <c r="AR111" s="188">
        <v>9509.4500000000007</v>
      </c>
      <c r="AS111" s="188">
        <v>20642.43</v>
      </c>
      <c r="AT111" s="55">
        <f t="shared" si="107"/>
        <v>23760.02</v>
      </c>
      <c r="AU111" s="56">
        <f t="shared" si="113"/>
        <v>204320.07</v>
      </c>
    </row>
    <row r="112" spans="1:47" s="9" customFormat="1">
      <c r="A112" s="639"/>
      <c r="B112" s="157"/>
      <c r="C112" s="33" t="s">
        <v>65</v>
      </c>
      <c r="D112" s="48">
        <v>9.375</v>
      </c>
      <c r="E112" s="149">
        <v>11.925000000000001</v>
      </c>
      <c r="F112" s="149">
        <v>4.125</v>
      </c>
      <c r="G112" s="149">
        <v>15.15</v>
      </c>
      <c r="H112" s="149">
        <v>15.25</v>
      </c>
      <c r="I112" s="149">
        <v>11.15</v>
      </c>
      <c r="J112" s="149">
        <v>31.625</v>
      </c>
      <c r="K112" s="149">
        <v>4.125</v>
      </c>
      <c r="L112" s="149">
        <v>8.6</v>
      </c>
      <c r="M112" s="149">
        <v>3.25</v>
      </c>
      <c r="N112" s="149">
        <v>20.6</v>
      </c>
      <c r="O112" s="149">
        <v>9.5500000000000007</v>
      </c>
      <c r="P112" s="99">
        <f t="shared" si="105"/>
        <v>9.375</v>
      </c>
      <c r="Q112" s="50">
        <f t="shared" si="111"/>
        <v>144.72500000000002</v>
      </c>
      <c r="R112" s="172"/>
      <c r="S112" s="48">
        <v>45479.46</v>
      </c>
      <c r="T112" s="227">
        <v>57387.07</v>
      </c>
      <c r="U112" s="227">
        <v>19529.46</v>
      </c>
      <c r="V112" s="227">
        <v>73958.679999999993</v>
      </c>
      <c r="W112" s="227">
        <v>71457.259999999995</v>
      </c>
      <c r="X112" s="227">
        <v>52889.51</v>
      </c>
      <c r="Y112" s="227">
        <v>149496.32999999999</v>
      </c>
      <c r="Z112" s="227">
        <v>21137.5</v>
      </c>
      <c r="AA112" s="227">
        <v>44577.23</v>
      </c>
      <c r="AB112" s="227">
        <v>16979.8</v>
      </c>
      <c r="AC112" s="227">
        <v>94817.12</v>
      </c>
      <c r="AD112" s="181">
        <v>43242.13</v>
      </c>
      <c r="AE112" s="37">
        <f t="shared" si="106"/>
        <v>45479.46</v>
      </c>
      <c r="AF112" s="36">
        <f t="shared" si="112"/>
        <v>690951.55</v>
      </c>
      <c r="AG112" s="172"/>
      <c r="AH112" s="48">
        <v>11413.18</v>
      </c>
      <c r="AI112" s="188">
        <v>14036.14</v>
      </c>
      <c r="AJ112" s="188">
        <v>4531.26</v>
      </c>
      <c r="AK112" s="188">
        <v>18849.75</v>
      </c>
      <c r="AL112" s="188">
        <v>16823.55</v>
      </c>
      <c r="AM112" s="188">
        <v>12120.49</v>
      </c>
      <c r="AN112" s="188">
        <v>32910.080000000002</v>
      </c>
      <c r="AO112" s="188">
        <v>6106.81</v>
      </c>
      <c r="AP112" s="188">
        <v>13154.96</v>
      </c>
      <c r="AQ112" s="188">
        <v>5007</v>
      </c>
      <c r="AR112" s="188">
        <v>19043.62</v>
      </c>
      <c r="AS112" s="188">
        <v>7605.45</v>
      </c>
      <c r="AT112" s="55">
        <f t="shared" si="107"/>
        <v>11413.18</v>
      </c>
      <c r="AU112" s="56">
        <f t="shared" si="113"/>
        <v>161602.29</v>
      </c>
    </row>
    <row r="113" spans="1:47" s="9" customFormat="1">
      <c r="A113" s="639"/>
      <c r="B113" s="157"/>
      <c r="C113" s="33" t="s">
        <v>72</v>
      </c>
      <c r="D113" s="48">
        <v>13</v>
      </c>
      <c r="E113" s="149">
        <v>18.38</v>
      </c>
      <c r="F113" s="149">
        <v>12.63</v>
      </c>
      <c r="G113" s="149">
        <v>13.05</v>
      </c>
      <c r="H113" s="149">
        <v>18.149999999999999</v>
      </c>
      <c r="I113" s="149">
        <v>16.829999999999998</v>
      </c>
      <c r="J113" s="149">
        <v>1.9</v>
      </c>
      <c r="K113" s="149">
        <v>21</v>
      </c>
      <c r="L113" s="149">
        <v>20.25</v>
      </c>
      <c r="M113" s="149">
        <v>7.45</v>
      </c>
      <c r="N113" s="149">
        <v>19.13</v>
      </c>
      <c r="O113" s="149">
        <v>9.43</v>
      </c>
      <c r="P113" s="99">
        <f t="shared" si="105"/>
        <v>13</v>
      </c>
      <c r="Q113" s="50">
        <f t="shared" si="111"/>
        <v>171.2</v>
      </c>
      <c r="R113" s="172"/>
      <c r="S113" s="48">
        <v>64988</v>
      </c>
      <c r="T113" s="181">
        <v>84878.31</v>
      </c>
      <c r="U113" s="181">
        <v>62116.41</v>
      </c>
      <c r="V113" s="181">
        <v>65168.92</v>
      </c>
      <c r="W113" s="181">
        <v>83696.13</v>
      </c>
      <c r="X113" s="181">
        <v>84604.24</v>
      </c>
      <c r="Y113" s="181">
        <v>9999.7000000000007</v>
      </c>
      <c r="Z113" s="181">
        <v>103785.73</v>
      </c>
      <c r="AA113" s="181">
        <v>92542.720000000001</v>
      </c>
      <c r="AB113" s="181">
        <v>38370.49</v>
      </c>
      <c r="AC113" s="181">
        <v>88257.52</v>
      </c>
      <c r="AD113" s="181">
        <v>46539</v>
      </c>
      <c r="AE113" s="37">
        <f t="shared" si="106"/>
        <v>64988</v>
      </c>
      <c r="AF113" s="36">
        <f t="shared" si="112"/>
        <v>824947.17</v>
      </c>
      <c r="AG113" s="172"/>
      <c r="AH113" s="48">
        <v>16417.599999999999</v>
      </c>
      <c r="AI113" s="188">
        <v>17073.189999999999</v>
      </c>
      <c r="AJ113" s="188">
        <v>14924.16</v>
      </c>
      <c r="AK113" s="188">
        <v>16381.28</v>
      </c>
      <c r="AL113" s="188">
        <v>16721.310000000001</v>
      </c>
      <c r="AM113" s="188">
        <v>21688.77</v>
      </c>
      <c r="AN113" s="188">
        <v>2894.83</v>
      </c>
      <c r="AO113" s="188">
        <v>25490.22</v>
      </c>
      <c r="AP113" s="188">
        <v>17713.080000000002</v>
      </c>
      <c r="AQ113" s="188">
        <v>10418.44</v>
      </c>
      <c r="AR113" s="188">
        <v>17634.71</v>
      </c>
      <c r="AS113" s="188">
        <v>11295</v>
      </c>
      <c r="AT113" s="55">
        <f t="shared" si="107"/>
        <v>16417.599999999999</v>
      </c>
      <c r="AU113" s="56">
        <f t="shared" si="113"/>
        <v>188652.59</v>
      </c>
    </row>
    <row r="114" spans="1:47" s="9" customFormat="1">
      <c r="A114" s="639"/>
      <c r="B114" s="157"/>
      <c r="C114" s="30" t="s">
        <v>86</v>
      </c>
      <c r="D114" s="48">
        <v>13.08</v>
      </c>
      <c r="E114" s="149">
        <v>17.63</v>
      </c>
      <c r="F114" s="149">
        <v>4.13</v>
      </c>
      <c r="G114" s="149">
        <v>11.85</v>
      </c>
      <c r="H114" s="149">
        <v>17.38</v>
      </c>
      <c r="I114" s="149">
        <v>11.75</v>
      </c>
      <c r="J114" s="149">
        <v>7.63</v>
      </c>
      <c r="K114" s="149">
        <v>30.4</v>
      </c>
      <c r="L114" s="149">
        <v>6.38</v>
      </c>
      <c r="M114" s="149">
        <v>11.25</v>
      </c>
      <c r="N114" s="149">
        <v>17.350000000000001</v>
      </c>
      <c r="O114" s="149">
        <v>10.130000000000001</v>
      </c>
      <c r="P114" s="99">
        <f t="shared" si="105"/>
        <v>13.08</v>
      </c>
      <c r="Q114" s="50">
        <f t="shared" si="111"/>
        <v>158.95999999999998</v>
      </c>
      <c r="R114" s="172"/>
      <c r="S114" s="48">
        <v>65794</v>
      </c>
      <c r="T114" s="181">
        <v>79417.11</v>
      </c>
      <c r="U114" s="181">
        <v>21035.08</v>
      </c>
      <c r="V114" s="181">
        <v>58899.48</v>
      </c>
      <c r="W114" s="181">
        <v>79393.38</v>
      </c>
      <c r="X114" s="181">
        <v>58301.89</v>
      </c>
      <c r="Y114" s="181">
        <v>38796.46</v>
      </c>
      <c r="Z114" s="181">
        <v>143376.5</v>
      </c>
      <c r="AA114" s="181">
        <v>32692.21</v>
      </c>
      <c r="AB114" s="181">
        <v>56040.39</v>
      </c>
      <c r="AC114" s="181">
        <v>79231.92</v>
      </c>
      <c r="AD114" s="181">
        <v>50271</v>
      </c>
      <c r="AE114" s="37">
        <f t="shared" si="106"/>
        <v>65794</v>
      </c>
      <c r="AF114" s="36">
        <f t="shared" si="112"/>
        <v>763249.42000000016</v>
      </c>
      <c r="AG114" s="172"/>
      <c r="AH114" s="48">
        <v>16901.73</v>
      </c>
      <c r="AI114" s="188">
        <v>14403.41</v>
      </c>
      <c r="AJ114" s="188">
        <v>5610.04</v>
      </c>
      <c r="AK114" s="188">
        <v>14585.88</v>
      </c>
      <c r="AL114" s="188">
        <v>15313.33</v>
      </c>
      <c r="AM114" s="188">
        <v>14213.99</v>
      </c>
      <c r="AN114" s="188">
        <v>10430.879999999999</v>
      </c>
      <c r="AO114" s="188">
        <v>31345.74</v>
      </c>
      <c r="AP114" s="188">
        <v>9105.9599999999991</v>
      </c>
      <c r="AQ114" s="188">
        <v>14605.03</v>
      </c>
      <c r="AR114" s="188">
        <v>15488.11</v>
      </c>
      <c r="AS114" s="188">
        <v>12810.69</v>
      </c>
      <c r="AT114" s="55">
        <f t="shared" si="107"/>
        <v>16901.73</v>
      </c>
      <c r="AU114" s="56">
        <f t="shared" si="113"/>
        <v>174814.79000000004</v>
      </c>
    </row>
    <row r="115" spans="1:47" s="9" customFormat="1">
      <c r="A115" s="639"/>
      <c r="B115" s="157"/>
      <c r="C115" s="30" t="s">
        <v>96</v>
      </c>
      <c r="D115" s="48">
        <v>11.25</v>
      </c>
      <c r="E115" s="237">
        <v>5.98</v>
      </c>
      <c r="F115" s="149">
        <v>18.05</v>
      </c>
      <c r="G115" s="149">
        <v>7.88</v>
      </c>
      <c r="H115" s="149">
        <v>11.28</v>
      </c>
      <c r="I115" s="149">
        <v>5.98</v>
      </c>
      <c r="J115" s="149">
        <v>14.63</v>
      </c>
      <c r="K115" s="149">
        <v>7.93</v>
      </c>
      <c r="L115" s="149">
        <v>9.35</v>
      </c>
      <c r="M115" s="149">
        <v>15.73</v>
      </c>
      <c r="N115" s="149">
        <v>4.5</v>
      </c>
      <c r="O115" s="149">
        <v>4.5</v>
      </c>
      <c r="P115" s="99">
        <f t="shared" si="105"/>
        <v>11.25</v>
      </c>
      <c r="Q115" s="50">
        <f t="shared" si="111"/>
        <v>117.05999999999999</v>
      </c>
      <c r="R115" s="172"/>
      <c r="S115" s="48">
        <v>56567</v>
      </c>
      <c r="T115" s="239">
        <v>30612.5</v>
      </c>
      <c r="U115" s="181">
        <v>81815.22</v>
      </c>
      <c r="V115" s="181">
        <v>39128.61</v>
      </c>
      <c r="W115" s="181">
        <v>56473.11</v>
      </c>
      <c r="X115" s="181">
        <v>30372.36</v>
      </c>
      <c r="Y115" s="181">
        <v>64108.18</v>
      </c>
      <c r="Z115" s="181">
        <v>40120.589999999997</v>
      </c>
      <c r="AA115" s="181">
        <v>46495.41</v>
      </c>
      <c r="AB115" s="181">
        <v>78643.740000000005</v>
      </c>
      <c r="AC115" s="181">
        <v>22500</v>
      </c>
      <c r="AD115" s="181">
        <v>22500</v>
      </c>
      <c r="AE115" s="37">
        <f t="shared" si="106"/>
        <v>56567</v>
      </c>
      <c r="AF115" s="36">
        <f t="shared" si="112"/>
        <v>569336.72</v>
      </c>
      <c r="AG115" s="172"/>
      <c r="AH115" s="48">
        <v>14946.64</v>
      </c>
      <c r="AI115" s="239">
        <v>8507.39</v>
      </c>
      <c r="AJ115" s="188">
        <v>15257.94</v>
      </c>
      <c r="AK115" s="188">
        <v>9997.41</v>
      </c>
      <c r="AL115" s="188">
        <v>14764.63</v>
      </c>
      <c r="AM115" s="188">
        <v>8269.41</v>
      </c>
      <c r="AN115" s="188">
        <v>10435.32</v>
      </c>
      <c r="AO115" s="188">
        <v>10688.29</v>
      </c>
      <c r="AP115" s="188">
        <v>11838.68</v>
      </c>
      <c r="AQ115" s="188">
        <v>20434.43</v>
      </c>
      <c r="AR115" s="188">
        <v>5872.95</v>
      </c>
      <c r="AS115" s="188">
        <v>5316</v>
      </c>
      <c r="AT115" s="55">
        <f t="shared" si="107"/>
        <v>14946.64</v>
      </c>
      <c r="AU115" s="56">
        <f t="shared" si="113"/>
        <v>136329.08999999997</v>
      </c>
    </row>
    <row r="116" spans="1:47" s="9" customFormat="1">
      <c r="A116" s="639"/>
      <c r="B116" s="232"/>
      <c r="C116" s="30" t="s">
        <v>119</v>
      </c>
      <c r="D116" s="48">
        <v>5</v>
      </c>
      <c r="E116" s="237"/>
      <c r="F116" s="149"/>
      <c r="G116" s="149"/>
      <c r="H116" s="149"/>
      <c r="I116" s="149"/>
      <c r="J116" s="149"/>
      <c r="K116" s="149"/>
      <c r="L116" s="149"/>
      <c r="M116" s="149"/>
      <c r="N116" s="149"/>
      <c r="O116" s="149"/>
      <c r="P116" s="99">
        <f t="shared" si="105"/>
        <v>5</v>
      </c>
      <c r="Q116" s="50">
        <f t="shared" si="111"/>
        <v>5</v>
      </c>
      <c r="R116" s="172"/>
      <c r="S116" s="48">
        <v>22950</v>
      </c>
      <c r="T116" s="239"/>
      <c r="U116" s="181"/>
      <c r="V116" s="181"/>
      <c r="W116" s="181"/>
      <c r="X116" s="181"/>
      <c r="Y116" s="181"/>
      <c r="Z116" s="181"/>
      <c r="AA116" s="181"/>
      <c r="AB116" s="181"/>
      <c r="AC116" s="181"/>
      <c r="AD116" s="181"/>
      <c r="AE116" s="37">
        <f t="shared" si="106"/>
        <v>22950</v>
      </c>
      <c r="AF116" s="36">
        <f>SUM(S116:AD116)</f>
        <v>22950</v>
      </c>
      <c r="AG116" s="172"/>
      <c r="AH116" s="48">
        <v>5180</v>
      </c>
      <c r="AI116" s="239"/>
      <c r="AJ116" s="188"/>
      <c r="AK116" s="188"/>
      <c r="AL116" s="188"/>
      <c r="AM116" s="188"/>
      <c r="AN116" s="188"/>
      <c r="AO116" s="188"/>
      <c r="AP116" s="188"/>
      <c r="AQ116" s="188"/>
      <c r="AR116" s="188"/>
      <c r="AS116" s="188"/>
      <c r="AT116" s="55">
        <f t="shared" si="107"/>
        <v>5180</v>
      </c>
      <c r="AU116" s="56">
        <f t="shared" si="113"/>
        <v>5180</v>
      </c>
    </row>
    <row r="117" spans="1:47" s="9" customFormat="1">
      <c r="A117" s="639"/>
      <c r="B117" s="157"/>
      <c r="C117" s="30" t="s">
        <v>120</v>
      </c>
      <c r="D117" s="48">
        <v>11.25</v>
      </c>
      <c r="E117" s="149">
        <v>5.9749999999999996</v>
      </c>
      <c r="F117" s="149">
        <v>18.05</v>
      </c>
      <c r="G117" s="149">
        <v>7.875</v>
      </c>
      <c r="H117" s="149">
        <v>11.275</v>
      </c>
      <c r="I117" s="149">
        <v>5.9749999999999996</v>
      </c>
      <c r="J117" s="149">
        <v>14.625</v>
      </c>
      <c r="K117" s="149">
        <v>7.9249999999999998</v>
      </c>
      <c r="L117" s="149">
        <v>9.35</v>
      </c>
      <c r="M117" s="149">
        <v>15.75</v>
      </c>
      <c r="N117" s="149">
        <v>4.5</v>
      </c>
      <c r="O117" s="149">
        <v>20.25</v>
      </c>
      <c r="P117" s="99">
        <f t="shared" si="105"/>
        <v>11.25</v>
      </c>
      <c r="Q117" s="50">
        <f t="shared" si="111"/>
        <v>132.80000000000001</v>
      </c>
      <c r="R117" s="172"/>
      <c r="S117" s="48">
        <v>56729.925000000003</v>
      </c>
      <c r="T117" s="181">
        <v>30658.866000000002</v>
      </c>
      <c r="U117" s="181">
        <v>81224.942999999999</v>
      </c>
      <c r="V117" s="181">
        <v>39212.235000000008</v>
      </c>
      <c r="W117" s="181">
        <v>56611.119000000006</v>
      </c>
      <c r="X117" s="181">
        <v>29851.116000000002</v>
      </c>
      <c r="Y117" s="181">
        <v>64682.865000000005</v>
      </c>
      <c r="Z117" s="181">
        <v>40152.498000000007</v>
      </c>
      <c r="AA117" s="181">
        <v>46567.806000000004</v>
      </c>
      <c r="AB117" s="181">
        <v>78859.845000000001</v>
      </c>
      <c r="AC117" s="181">
        <v>22534.920000000002</v>
      </c>
      <c r="AD117" s="181">
        <v>92422.890000000014</v>
      </c>
      <c r="AE117" s="37">
        <f t="shared" si="106"/>
        <v>56729.925000000003</v>
      </c>
      <c r="AF117" s="36">
        <f t="shared" si="112"/>
        <v>639509.02800000005</v>
      </c>
      <c r="AG117" s="172"/>
      <c r="AH117" s="48">
        <v>15294.600000000004</v>
      </c>
      <c r="AI117" s="188">
        <v>8652.1045000000013</v>
      </c>
      <c r="AJ117" s="188">
        <v>14744.266000000007</v>
      </c>
      <c r="AK117" s="188">
        <v>10207.507500000002</v>
      </c>
      <c r="AL117" s="188">
        <v>15083.715500000004</v>
      </c>
      <c r="AM117" s="188">
        <v>7844.3545000000013</v>
      </c>
      <c r="AN117" s="188">
        <v>10816.942500000006</v>
      </c>
      <c r="AO117" s="188">
        <v>10963.613500000001</v>
      </c>
      <c r="AP117" s="188">
        <v>16273.979500000001</v>
      </c>
      <c r="AQ117" s="188">
        <v>20850.39</v>
      </c>
      <c r="AR117" s="188">
        <v>5960.7900000000009</v>
      </c>
      <c r="AS117" s="188">
        <v>17839.305000000008</v>
      </c>
      <c r="AT117" s="55">
        <f t="shared" si="107"/>
        <v>15294.600000000004</v>
      </c>
      <c r="AU117" s="56">
        <f t="shared" si="113"/>
        <v>154531.56850000005</v>
      </c>
    </row>
    <row r="118" spans="1:47" s="9" customFormat="1" ht="15.75" thickBot="1">
      <c r="A118" s="639"/>
      <c r="B118" s="158"/>
      <c r="C118" s="31" t="s">
        <v>18</v>
      </c>
      <c r="D118" s="94">
        <f t="shared" ref="D118:O118" si="114">D116-D117</f>
        <v>-6.25</v>
      </c>
      <c r="E118" s="150">
        <f t="shared" si="114"/>
        <v>-5.9749999999999996</v>
      </c>
      <c r="F118" s="150">
        <f t="shared" si="114"/>
        <v>-18.05</v>
      </c>
      <c r="G118" s="150">
        <f t="shared" si="114"/>
        <v>-7.875</v>
      </c>
      <c r="H118" s="150">
        <f t="shared" si="114"/>
        <v>-11.275</v>
      </c>
      <c r="I118" s="150">
        <f t="shared" si="114"/>
        <v>-5.9749999999999996</v>
      </c>
      <c r="J118" s="150">
        <f t="shared" si="114"/>
        <v>-14.625</v>
      </c>
      <c r="K118" s="150">
        <f t="shared" si="114"/>
        <v>-7.9249999999999998</v>
      </c>
      <c r="L118" s="150">
        <f t="shared" si="114"/>
        <v>-9.35</v>
      </c>
      <c r="M118" s="150">
        <f t="shared" si="114"/>
        <v>-15.75</v>
      </c>
      <c r="N118" s="150">
        <f t="shared" si="114"/>
        <v>-4.5</v>
      </c>
      <c r="O118" s="150">
        <f t="shared" si="114"/>
        <v>-20.25</v>
      </c>
      <c r="P118" s="116">
        <f t="shared" si="105"/>
        <v>-6.25</v>
      </c>
      <c r="Q118" s="98">
        <f t="shared" si="111"/>
        <v>-127.8</v>
      </c>
      <c r="R118" s="172"/>
      <c r="S118" s="94">
        <f t="shared" ref="S118:AD118" si="115">S116-S117</f>
        <v>-33779.925000000003</v>
      </c>
      <c r="T118" s="229">
        <f t="shared" si="115"/>
        <v>-30658.866000000002</v>
      </c>
      <c r="U118" s="229">
        <f t="shared" si="115"/>
        <v>-81224.942999999999</v>
      </c>
      <c r="V118" s="229">
        <f t="shared" si="115"/>
        <v>-39212.235000000008</v>
      </c>
      <c r="W118" s="229">
        <f t="shared" si="115"/>
        <v>-56611.119000000006</v>
      </c>
      <c r="X118" s="229">
        <f t="shared" si="115"/>
        <v>-29851.116000000002</v>
      </c>
      <c r="Y118" s="229">
        <f t="shared" si="115"/>
        <v>-64682.865000000005</v>
      </c>
      <c r="Z118" s="229">
        <f t="shared" si="115"/>
        <v>-40152.498000000007</v>
      </c>
      <c r="AA118" s="229">
        <f t="shared" si="115"/>
        <v>-46567.806000000004</v>
      </c>
      <c r="AB118" s="229">
        <f t="shared" si="115"/>
        <v>-78859.845000000001</v>
      </c>
      <c r="AC118" s="229">
        <f t="shared" si="115"/>
        <v>-22534.920000000002</v>
      </c>
      <c r="AD118" s="229">
        <f t="shared" si="115"/>
        <v>-92422.890000000014</v>
      </c>
      <c r="AE118" s="92">
        <f t="shared" si="106"/>
        <v>-33779.925000000003</v>
      </c>
      <c r="AF118" s="93">
        <f t="shared" si="112"/>
        <v>-616559.02799999993</v>
      </c>
      <c r="AG118" s="172"/>
      <c r="AH118" s="94">
        <f t="shared" ref="AH118:AS118" si="116">AH116-AH117</f>
        <v>-10114.600000000004</v>
      </c>
      <c r="AI118" s="231">
        <f t="shared" si="116"/>
        <v>-8652.1045000000013</v>
      </c>
      <c r="AJ118" s="231">
        <f t="shared" si="116"/>
        <v>-14744.266000000007</v>
      </c>
      <c r="AK118" s="231">
        <f t="shared" si="116"/>
        <v>-10207.507500000002</v>
      </c>
      <c r="AL118" s="231">
        <f t="shared" si="116"/>
        <v>-15083.715500000004</v>
      </c>
      <c r="AM118" s="231">
        <f t="shared" si="116"/>
        <v>-7844.3545000000013</v>
      </c>
      <c r="AN118" s="231">
        <f t="shared" si="116"/>
        <v>-10816.942500000006</v>
      </c>
      <c r="AO118" s="231">
        <f t="shared" si="116"/>
        <v>-10963.613500000001</v>
      </c>
      <c r="AP118" s="231">
        <f t="shared" si="116"/>
        <v>-16273.979500000001</v>
      </c>
      <c r="AQ118" s="231">
        <f t="shared" si="116"/>
        <v>-20850.39</v>
      </c>
      <c r="AR118" s="231">
        <f t="shared" si="116"/>
        <v>-5960.7900000000009</v>
      </c>
      <c r="AS118" s="231">
        <f t="shared" si="116"/>
        <v>-17839.305000000008</v>
      </c>
      <c r="AT118" s="100">
        <f t="shared" si="107"/>
        <v>-10114.600000000004</v>
      </c>
      <c r="AU118" s="114">
        <f t="shared" si="113"/>
        <v>-149351.56850000005</v>
      </c>
    </row>
    <row r="119" spans="1:47" s="9" customFormat="1">
      <c r="A119" s="639"/>
      <c r="B119" s="156" t="s">
        <v>76</v>
      </c>
      <c r="C119" s="29" t="s">
        <v>51</v>
      </c>
      <c r="D119" s="48">
        <v>9.125</v>
      </c>
      <c r="E119" s="149">
        <v>11.875</v>
      </c>
      <c r="F119" s="149">
        <v>9.875</v>
      </c>
      <c r="G119" s="149">
        <v>30.25</v>
      </c>
      <c r="H119" s="149">
        <v>5.625</v>
      </c>
      <c r="I119" s="149">
        <v>4.5</v>
      </c>
      <c r="J119" s="149">
        <v>5.625</v>
      </c>
      <c r="K119" s="149">
        <v>14</v>
      </c>
      <c r="L119" s="149">
        <v>9.2750000000000004</v>
      </c>
      <c r="M119" s="149">
        <v>2.5249999999999999</v>
      </c>
      <c r="N119" s="149">
        <v>6.75</v>
      </c>
      <c r="O119" s="149">
        <v>0</v>
      </c>
      <c r="P119" s="99">
        <f t="shared" si="105"/>
        <v>9.125</v>
      </c>
      <c r="Q119" s="50">
        <f>SUM(D119:O119)</f>
        <v>109.42500000000001</v>
      </c>
      <c r="R119" s="161"/>
      <c r="S119" s="48">
        <v>37935</v>
      </c>
      <c r="T119" s="187">
        <v>45706.75</v>
      </c>
      <c r="U119" s="187">
        <v>35898.449999999997</v>
      </c>
      <c r="V119" s="187">
        <v>108650</v>
      </c>
      <c r="W119" s="187">
        <v>22500</v>
      </c>
      <c r="X119" s="187">
        <v>18001.13</v>
      </c>
      <c r="Y119" s="187">
        <v>22509</v>
      </c>
      <c r="Z119" s="187">
        <v>55949</v>
      </c>
      <c r="AA119" s="187">
        <v>38972</v>
      </c>
      <c r="AB119" s="187">
        <v>10138.5</v>
      </c>
      <c r="AC119" s="187">
        <v>26483.4</v>
      </c>
      <c r="AD119" s="181">
        <v>-2000</v>
      </c>
      <c r="AE119" s="37">
        <f t="shared" si="106"/>
        <v>37935</v>
      </c>
      <c r="AF119" s="36">
        <f>SUM(S119:AD119)</f>
        <v>420743.23000000004</v>
      </c>
      <c r="AG119" s="161"/>
      <c r="AH119" s="48">
        <v>10938.27</v>
      </c>
      <c r="AI119" s="185">
        <v>10913</v>
      </c>
      <c r="AJ119" s="185">
        <v>6964.7</v>
      </c>
      <c r="AK119" s="185">
        <v>19851</v>
      </c>
      <c r="AL119" s="185">
        <v>6018.75</v>
      </c>
      <c r="AM119" s="185">
        <v>4781.07</v>
      </c>
      <c r="AN119" s="185">
        <v>5154.91</v>
      </c>
      <c r="AO119" s="185">
        <v>12829</v>
      </c>
      <c r="AP119" s="185">
        <v>10408.36</v>
      </c>
      <c r="AQ119" s="185">
        <v>2371.94</v>
      </c>
      <c r="AR119" s="185">
        <v>5624.32</v>
      </c>
      <c r="AS119" s="185">
        <v>-2000</v>
      </c>
      <c r="AT119" s="55">
        <f t="shared" si="107"/>
        <v>10938.27</v>
      </c>
      <c r="AU119" s="56">
        <f>SUM(AH119:AS119)</f>
        <v>93855.32</v>
      </c>
    </row>
    <row r="120" spans="1:47" s="9" customFormat="1">
      <c r="A120" s="639"/>
      <c r="B120" s="157"/>
      <c r="C120" s="30" t="s">
        <v>52</v>
      </c>
      <c r="D120" s="48">
        <v>18.25</v>
      </c>
      <c r="E120" s="149">
        <v>1.125</v>
      </c>
      <c r="F120" s="149">
        <v>6.125</v>
      </c>
      <c r="G120" s="149">
        <v>1.125</v>
      </c>
      <c r="H120" s="149">
        <v>4.625</v>
      </c>
      <c r="I120" s="149">
        <v>11.25</v>
      </c>
      <c r="J120" s="149">
        <v>2.2549999999999999</v>
      </c>
      <c r="K120" s="149">
        <v>15.375</v>
      </c>
      <c r="L120" s="149">
        <v>4.125</v>
      </c>
      <c r="M120" s="149">
        <v>3.4</v>
      </c>
      <c r="N120" s="149">
        <v>1.625</v>
      </c>
      <c r="O120" s="149">
        <v>23.625</v>
      </c>
      <c r="P120" s="99">
        <f t="shared" si="105"/>
        <v>18.25</v>
      </c>
      <c r="Q120" s="50">
        <f t="shared" ref="Q120:Q130" si="117">SUM(D120:O120)</f>
        <v>92.905000000000001</v>
      </c>
      <c r="R120" s="161"/>
      <c r="S120" s="48">
        <v>70597</v>
      </c>
      <c r="T120" s="187">
        <v>4500</v>
      </c>
      <c r="U120" s="187">
        <v>24341</v>
      </c>
      <c r="V120" s="187">
        <v>4500</v>
      </c>
      <c r="W120" s="187">
        <v>18454.8</v>
      </c>
      <c r="X120" s="187">
        <v>42052.49</v>
      </c>
      <c r="Y120" s="187">
        <v>9984</v>
      </c>
      <c r="Z120" s="187">
        <v>67312.5</v>
      </c>
      <c r="AA120" s="187">
        <v>20651.099999999999</v>
      </c>
      <c r="AB120" s="187">
        <v>14190</v>
      </c>
      <c r="AC120" s="187">
        <v>7411.15</v>
      </c>
      <c r="AD120" s="181">
        <v>87524.77</v>
      </c>
      <c r="AE120" s="37">
        <f t="shared" si="106"/>
        <v>70597</v>
      </c>
      <c r="AF120" s="36">
        <f t="shared" ref="AF120:AF130" si="118">SUM(S120:AD120)</f>
        <v>371518.81000000006</v>
      </c>
      <c r="AG120" s="161"/>
      <c r="AH120" s="48">
        <v>15191.8</v>
      </c>
      <c r="AI120" s="188">
        <v>1147.5</v>
      </c>
      <c r="AJ120" s="188">
        <v>6088.5</v>
      </c>
      <c r="AK120" s="188">
        <v>1137.78</v>
      </c>
      <c r="AL120" s="188">
        <v>4642.47</v>
      </c>
      <c r="AM120" s="188">
        <v>4702.49</v>
      </c>
      <c r="AN120" s="188">
        <v>3312.25</v>
      </c>
      <c r="AO120" s="188">
        <v>14412.67</v>
      </c>
      <c r="AP120" s="188">
        <v>7351.25</v>
      </c>
      <c r="AQ120" s="188">
        <v>6091.85</v>
      </c>
      <c r="AR120" s="188">
        <v>2134.62</v>
      </c>
      <c r="AS120" s="188">
        <v>15276.14</v>
      </c>
      <c r="AT120" s="55">
        <f t="shared" si="107"/>
        <v>15191.8</v>
      </c>
      <c r="AU120" s="56">
        <f t="shared" ref="AU120:AU130" si="119">SUM(AH120:AS120)</f>
        <v>81489.319999999992</v>
      </c>
    </row>
    <row r="121" spans="1:47" s="9" customFormat="1">
      <c r="A121" s="639"/>
      <c r="B121" s="157"/>
      <c r="C121" s="30" t="s">
        <v>41</v>
      </c>
      <c r="D121" s="48">
        <v>13.25</v>
      </c>
      <c r="E121" s="149">
        <v>3.125</v>
      </c>
      <c r="F121" s="149">
        <v>1.125</v>
      </c>
      <c r="G121" s="149"/>
      <c r="H121" s="149">
        <v>21.375</v>
      </c>
      <c r="I121" s="149">
        <v>3.125</v>
      </c>
      <c r="J121" s="149">
        <v>1.125</v>
      </c>
      <c r="K121" s="149">
        <v>4.25</v>
      </c>
      <c r="L121" s="149">
        <v>2.5000000000000001E-2</v>
      </c>
      <c r="M121" s="149">
        <v>12.35</v>
      </c>
      <c r="N121" s="149">
        <v>1.125</v>
      </c>
      <c r="O121" s="149">
        <v>21.375</v>
      </c>
      <c r="P121" s="99">
        <f t="shared" si="105"/>
        <v>13.25</v>
      </c>
      <c r="Q121" s="50">
        <f t="shared" si="117"/>
        <v>82.25</v>
      </c>
      <c r="R121" s="161"/>
      <c r="S121" s="48">
        <v>60867.4</v>
      </c>
      <c r="T121" s="187">
        <v>15463.9</v>
      </c>
      <c r="U121" s="187">
        <v>5287.5</v>
      </c>
      <c r="V121" s="187"/>
      <c r="W121" s="187">
        <v>96412.5</v>
      </c>
      <c r="X121" s="187">
        <v>11413.89</v>
      </c>
      <c r="Y121" s="187">
        <v>5737.5</v>
      </c>
      <c r="Z121" s="187">
        <v>20404.349999999999</v>
      </c>
      <c r="AA121" s="187">
        <v>127.5</v>
      </c>
      <c r="AB121" s="187">
        <v>53960</v>
      </c>
      <c r="AC121" s="187">
        <v>5287.5</v>
      </c>
      <c r="AD121" s="181">
        <v>91947.5</v>
      </c>
      <c r="AE121" s="37">
        <f t="shared" si="106"/>
        <v>60867.4</v>
      </c>
      <c r="AF121" s="36">
        <f t="shared" si="118"/>
        <v>366909.54000000004</v>
      </c>
      <c r="AG121" s="161"/>
      <c r="AH121" s="48">
        <v>14399.4</v>
      </c>
      <c r="AI121" s="188">
        <v>4766.7700000000004</v>
      </c>
      <c r="AJ121" s="188">
        <v>1425.37</v>
      </c>
      <c r="AK121" s="188"/>
      <c r="AL121" s="188">
        <v>21266.77</v>
      </c>
      <c r="AM121" s="188">
        <v>703.5</v>
      </c>
      <c r="AN121" s="188">
        <v>1890.45</v>
      </c>
      <c r="AO121" s="188">
        <v>5840.37</v>
      </c>
      <c r="AP121" s="188">
        <v>41.52</v>
      </c>
      <c r="AQ121" s="188">
        <v>11739.2</v>
      </c>
      <c r="AR121" s="188">
        <v>1397.25</v>
      </c>
      <c r="AS121" s="188">
        <v>18758.55</v>
      </c>
      <c r="AT121" s="55">
        <f t="shared" si="107"/>
        <v>14399.4</v>
      </c>
      <c r="AU121" s="56">
        <f t="shared" si="119"/>
        <v>82229.149999999994</v>
      </c>
    </row>
    <row r="122" spans="1:47" s="9" customFormat="1">
      <c r="A122" s="639"/>
      <c r="B122" s="157"/>
      <c r="C122" s="30" t="s">
        <v>44</v>
      </c>
      <c r="D122" s="48">
        <v>1.125</v>
      </c>
      <c r="E122" s="149">
        <v>2.25</v>
      </c>
      <c r="F122" s="149">
        <v>2.5000000000000001E-2</v>
      </c>
      <c r="G122" s="149">
        <v>2.2749999999999999</v>
      </c>
      <c r="H122" s="149">
        <v>2.25</v>
      </c>
      <c r="I122" s="149">
        <v>2.2749999999999999</v>
      </c>
      <c r="J122" s="149">
        <v>1.125</v>
      </c>
      <c r="K122" s="149">
        <v>22.7</v>
      </c>
      <c r="L122" s="149">
        <v>0</v>
      </c>
      <c r="M122" s="149">
        <v>25.875</v>
      </c>
      <c r="N122" s="149">
        <v>1.1499999999999999</v>
      </c>
      <c r="O122" s="149">
        <v>1.1499999999999999</v>
      </c>
      <c r="P122" s="99">
        <f t="shared" si="105"/>
        <v>1.125</v>
      </c>
      <c r="Q122" s="50">
        <f t="shared" si="117"/>
        <v>62.199999999999996</v>
      </c>
      <c r="R122" s="161"/>
      <c r="S122" s="48">
        <v>5722.05</v>
      </c>
      <c r="T122" s="187">
        <v>10575</v>
      </c>
      <c r="U122" s="187">
        <v>117.5</v>
      </c>
      <c r="V122" s="187">
        <v>10666.61</v>
      </c>
      <c r="W122" s="187">
        <v>10568.19</v>
      </c>
      <c r="X122" s="187">
        <v>10675.61</v>
      </c>
      <c r="Y122" s="187">
        <v>5274.18</v>
      </c>
      <c r="Z122" s="187">
        <v>88173.75</v>
      </c>
      <c r="AA122" s="187"/>
      <c r="AB122" s="187">
        <v>113041.86</v>
      </c>
      <c r="AC122" s="187">
        <v>5430</v>
      </c>
      <c r="AD122" s="181">
        <v>5661.1</v>
      </c>
      <c r="AE122" s="37">
        <f t="shared" si="106"/>
        <v>5722.05</v>
      </c>
      <c r="AF122" s="36">
        <f t="shared" si="118"/>
        <v>265905.84999999998</v>
      </c>
      <c r="AG122" s="161"/>
      <c r="AH122" s="48">
        <v>1874.55</v>
      </c>
      <c r="AI122" s="188">
        <v>2858.62</v>
      </c>
      <c r="AJ122" s="188">
        <v>31.55</v>
      </c>
      <c r="AK122" s="188">
        <v>2865.87</v>
      </c>
      <c r="AL122" s="188">
        <v>2834.03</v>
      </c>
      <c r="AM122" s="188">
        <v>2894.67</v>
      </c>
      <c r="AN122" s="188">
        <v>1411.83</v>
      </c>
      <c r="AO122" s="188">
        <v>12561.1</v>
      </c>
      <c r="AP122" s="188"/>
      <c r="AQ122" s="188">
        <v>22391.14</v>
      </c>
      <c r="AR122" s="188">
        <v>1491.7</v>
      </c>
      <c r="AS122" s="188">
        <v>1718.9</v>
      </c>
      <c r="AT122" s="55">
        <f t="shared" si="107"/>
        <v>1874.55</v>
      </c>
      <c r="AU122" s="56">
        <f t="shared" si="119"/>
        <v>52933.96</v>
      </c>
    </row>
    <row r="123" spans="1:47" s="9" customFormat="1">
      <c r="A123" s="639"/>
      <c r="B123" s="157"/>
      <c r="C123" s="30" t="s">
        <v>49</v>
      </c>
      <c r="D123" s="48">
        <v>2.4750000000000001</v>
      </c>
      <c r="E123" s="149">
        <v>2.2749999999999999</v>
      </c>
      <c r="F123" s="149">
        <v>10.125</v>
      </c>
      <c r="G123" s="149">
        <v>3.375</v>
      </c>
      <c r="H123" s="149">
        <v>9.1999999999999993</v>
      </c>
      <c r="I123" s="149">
        <v>12.375</v>
      </c>
      <c r="J123" s="149">
        <v>12.375</v>
      </c>
      <c r="K123" s="149">
        <v>2.25</v>
      </c>
      <c r="L123" s="149">
        <v>5.3250000000000002</v>
      </c>
      <c r="M123" s="149">
        <v>1.125</v>
      </c>
      <c r="N123" s="149">
        <v>15.75</v>
      </c>
      <c r="O123" s="149">
        <v>4.5</v>
      </c>
      <c r="P123" s="99">
        <f t="shared" si="105"/>
        <v>2.4750000000000001</v>
      </c>
      <c r="Q123" s="50">
        <f>SUM(D123:O123)</f>
        <v>81.150000000000006</v>
      </c>
      <c r="R123" s="161"/>
      <c r="S123" s="48">
        <v>12233.32</v>
      </c>
      <c r="T123" s="187">
        <v>11170.88</v>
      </c>
      <c r="U123" s="187">
        <v>49734.91</v>
      </c>
      <c r="V123" s="187">
        <v>16563.349999999999</v>
      </c>
      <c r="W123" s="187">
        <v>45240.07</v>
      </c>
      <c r="X123" s="187">
        <v>60541.88</v>
      </c>
      <c r="Y123" s="187">
        <v>57919.62</v>
      </c>
      <c r="Z123" s="187">
        <v>11056.5</v>
      </c>
      <c r="AA123" s="187">
        <v>26174.87</v>
      </c>
      <c r="AB123" s="187">
        <v>5528.25</v>
      </c>
      <c r="AC123" s="187">
        <v>74298.37</v>
      </c>
      <c r="AD123" s="181">
        <v>22146.87</v>
      </c>
      <c r="AE123" s="37">
        <f t="shared" si="106"/>
        <v>12233.32</v>
      </c>
      <c r="AF123" s="36">
        <f t="shared" si="118"/>
        <v>392608.89</v>
      </c>
      <c r="AG123" s="161"/>
      <c r="AH123" s="48">
        <v>3623.34</v>
      </c>
      <c r="AI123" s="188">
        <v>3239.13</v>
      </c>
      <c r="AJ123" s="188">
        <v>14364.19</v>
      </c>
      <c r="AK123" s="188">
        <v>4725.2</v>
      </c>
      <c r="AL123" s="188">
        <v>12888.64</v>
      </c>
      <c r="AM123" s="188">
        <v>16915</v>
      </c>
      <c r="AN123" s="188">
        <v>14345.22</v>
      </c>
      <c r="AO123" s="188">
        <v>3119.84</v>
      </c>
      <c r="AP123" s="188">
        <v>7211.01</v>
      </c>
      <c r="AQ123" s="188">
        <v>1464.97</v>
      </c>
      <c r="AR123" s="188">
        <v>17302.72</v>
      </c>
      <c r="AS123" s="188">
        <v>5835.49</v>
      </c>
      <c r="AT123" s="55">
        <f t="shared" si="107"/>
        <v>3623.34</v>
      </c>
      <c r="AU123" s="56">
        <f t="shared" si="119"/>
        <v>105034.75</v>
      </c>
    </row>
    <row r="124" spans="1:47" s="9" customFormat="1">
      <c r="A124" s="639"/>
      <c r="B124" s="157"/>
      <c r="C124" s="33" t="s">
        <v>65</v>
      </c>
      <c r="D124" s="48">
        <v>13.5</v>
      </c>
      <c r="E124" s="149">
        <v>4.5</v>
      </c>
      <c r="F124" s="149">
        <v>2.25</v>
      </c>
      <c r="G124" s="149">
        <v>6.75</v>
      </c>
      <c r="H124" s="149">
        <v>7.875</v>
      </c>
      <c r="I124" s="149">
        <v>17.149999999999999</v>
      </c>
      <c r="J124" s="149">
        <v>4.5</v>
      </c>
      <c r="K124" s="149">
        <v>24.75</v>
      </c>
      <c r="L124" s="149">
        <v>7.875</v>
      </c>
      <c r="M124" s="149">
        <v>9</v>
      </c>
      <c r="N124" s="149">
        <v>6.8250000000000002</v>
      </c>
      <c r="O124" s="149">
        <v>2.25</v>
      </c>
      <c r="P124" s="99">
        <f t="shared" si="105"/>
        <v>13.5</v>
      </c>
      <c r="Q124" s="50">
        <f t="shared" si="117"/>
        <v>107.22500000000001</v>
      </c>
      <c r="R124" s="161"/>
      <c r="S124" s="48">
        <v>64068.3</v>
      </c>
      <c r="T124" s="187">
        <v>22124.29</v>
      </c>
      <c r="U124" s="187">
        <v>11067.78</v>
      </c>
      <c r="V124" s="187">
        <v>33191.64</v>
      </c>
      <c r="W124" s="187">
        <v>38731.47</v>
      </c>
      <c r="X124" s="187">
        <v>78555.47</v>
      </c>
      <c r="Y124" s="187">
        <v>22140.240000000002</v>
      </c>
      <c r="Z124" s="187">
        <v>113722.48</v>
      </c>
      <c r="AA124" s="187">
        <v>40016.120000000003</v>
      </c>
      <c r="AB124" s="187">
        <v>45934.38</v>
      </c>
      <c r="AC124" s="187">
        <v>35039.56</v>
      </c>
      <c r="AD124" s="181">
        <v>11639.25</v>
      </c>
      <c r="AE124" s="37">
        <f t="shared" si="106"/>
        <v>64068.3</v>
      </c>
      <c r="AF124" s="36">
        <f t="shared" si="118"/>
        <v>516230.98</v>
      </c>
      <c r="AG124" s="161"/>
      <c r="AH124" s="48">
        <v>14343.74</v>
      </c>
      <c r="AI124" s="188">
        <v>5773.09</v>
      </c>
      <c r="AJ124" s="188">
        <v>2873.95</v>
      </c>
      <c r="AK124" s="188">
        <v>8606.09</v>
      </c>
      <c r="AL124" s="188">
        <v>9830.44</v>
      </c>
      <c r="AM124" s="188">
        <v>18151.91</v>
      </c>
      <c r="AN124" s="188">
        <v>5588.34</v>
      </c>
      <c r="AO124" s="188">
        <v>24044.67</v>
      </c>
      <c r="AP124" s="188">
        <v>11136.91</v>
      </c>
      <c r="AQ124" s="188">
        <v>12805.15</v>
      </c>
      <c r="AR124" s="188">
        <v>9588.2099999999991</v>
      </c>
      <c r="AS124" s="188">
        <v>3199.72</v>
      </c>
      <c r="AT124" s="55">
        <f t="shared" si="107"/>
        <v>14343.74</v>
      </c>
      <c r="AU124" s="56">
        <f t="shared" si="119"/>
        <v>125942.22</v>
      </c>
    </row>
    <row r="125" spans="1:47" s="9" customFormat="1">
      <c r="A125" s="639"/>
      <c r="B125" s="157"/>
      <c r="C125" s="33" t="s">
        <v>72</v>
      </c>
      <c r="D125" s="48">
        <v>2.25</v>
      </c>
      <c r="E125" s="149">
        <v>11.25</v>
      </c>
      <c r="F125" s="149">
        <v>3.38</v>
      </c>
      <c r="G125" s="149">
        <v>9</v>
      </c>
      <c r="H125" s="149">
        <v>2.25</v>
      </c>
      <c r="I125" s="149">
        <v>25.88</v>
      </c>
      <c r="J125" s="149">
        <v>2.25</v>
      </c>
      <c r="K125" s="149">
        <v>4.5</v>
      </c>
      <c r="L125" s="149">
        <v>8.4</v>
      </c>
      <c r="M125" s="149">
        <v>3.38</v>
      </c>
      <c r="N125" s="149">
        <v>8.25</v>
      </c>
      <c r="O125" s="149">
        <v>2.25</v>
      </c>
      <c r="P125" s="99">
        <f t="shared" si="105"/>
        <v>2.25</v>
      </c>
      <c r="Q125" s="50">
        <f t="shared" si="117"/>
        <v>83.039999999999992</v>
      </c>
      <c r="R125" s="161"/>
      <c r="S125" s="48">
        <v>11468</v>
      </c>
      <c r="T125" s="187">
        <v>57644.31</v>
      </c>
      <c r="U125" s="187">
        <v>17102.400000000001</v>
      </c>
      <c r="V125" s="187">
        <v>45721.85</v>
      </c>
      <c r="W125" s="187">
        <v>11475</v>
      </c>
      <c r="X125" s="187">
        <v>122423.29</v>
      </c>
      <c r="Y125" s="187">
        <v>11475</v>
      </c>
      <c r="Z125" s="187">
        <v>22880.18</v>
      </c>
      <c r="AA125" s="187">
        <v>42264.67</v>
      </c>
      <c r="AB125" s="187">
        <v>17170.88</v>
      </c>
      <c r="AC125" s="187">
        <v>41966.76</v>
      </c>
      <c r="AD125" s="181">
        <v>11475</v>
      </c>
      <c r="AE125" s="37">
        <f t="shared" si="106"/>
        <v>11468</v>
      </c>
      <c r="AF125" s="36">
        <f t="shared" si="118"/>
        <v>413067.33999999997</v>
      </c>
      <c r="AG125" s="161"/>
      <c r="AH125" s="48">
        <v>3063.45</v>
      </c>
      <c r="AI125" s="188">
        <v>15402.33</v>
      </c>
      <c r="AJ125" s="188">
        <v>4486.6499999999996</v>
      </c>
      <c r="AK125" s="188">
        <v>12075.34</v>
      </c>
      <c r="AL125" s="188">
        <v>3062.02</v>
      </c>
      <c r="AM125" s="188">
        <v>26111.35</v>
      </c>
      <c r="AN125" s="188">
        <v>3071.7</v>
      </c>
      <c r="AO125" s="188">
        <v>6052.86</v>
      </c>
      <c r="AP125" s="188">
        <v>10833.21</v>
      </c>
      <c r="AQ125" s="188">
        <v>4521.59</v>
      </c>
      <c r="AR125" s="188">
        <v>11001.32</v>
      </c>
      <c r="AS125" s="188">
        <v>3035.69</v>
      </c>
      <c r="AT125" s="55">
        <f t="shared" si="107"/>
        <v>3063.45</v>
      </c>
      <c r="AU125" s="56">
        <f t="shared" si="119"/>
        <v>102717.51000000001</v>
      </c>
    </row>
    <row r="126" spans="1:47" s="9" customFormat="1">
      <c r="A126" s="639"/>
      <c r="B126" s="157"/>
      <c r="C126" s="30" t="s">
        <v>86</v>
      </c>
      <c r="D126" s="48">
        <v>5.63</v>
      </c>
      <c r="E126" s="149">
        <v>4.13</v>
      </c>
      <c r="F126" s="149">
        <v>4.5</v>
      </c>
      <c r="G126" s="149">
        <v>7.88</v>
      </c>
      <c r="H126" s="149">
        <v>3.38</v>
      </c>
      <c r="I126" s="149">
        <v>15.75</v>
      </c>
      <c r="J126" s="149">
        <v>8.35</v>
      </c>
      <c r="K126" s="149">
        <v>12.38</v>
      </c>
      <c r="L126" s="149">
        <v>10.38</v>
      </c>
      <c r="M126" s="149">
        <v>9</v>
      </c>
      <c r="N126" s="149">
        <v>15.75</v>
      </c>
      <c r="O126" s="149">
        <v>3.38</v>
      </c>
      <c r="P126" s="99">
        <f t="shared" si="105"/>
        <v>5.63</v>
      </c>
      <c r="Q126" s="50">
        <f t="shared" si="117"/>
        <v>100.50999999999999</v>
      </c>
      <c r="R126" s="161"/>
      <c r="S126" s="48">
        <v>28581</v>
      </c>
      <c r="T126" s="187">
        <v>21037.5</v>
      </c>
      <c r="U126" s="187">
        <v>22758.84</v>
      </c>
      <c r="V126" s="187">
        <v>40281.589999999997</v>
      </c>
      <c r="W126" s="187">
        <v>17191.91</v>
      </c>
      <c r="X126" s="187">
        <v>80049.490000000005</v>
      </c>
      <c r="Y126" s="187">
        <v>42182.33</v>
      </c>
      <c r="Z126" s="187">
        <v>62849.47</v>
      </c>
      <c r="AA126" s="187">
        <v>52883.69</v>
      </c>
      <c r="AB126" s="187">
        <v>46591.199999999997</v>
      </c>
      <c r="AC126" s="187">
        <v>80457.97</v>
      </c>
      <c r="AD126" s="181">
        <v>17665</v>
      </c>
      <c r="AE126" s="37">
        <f t="shared" si="106"/>
        <v>28581</v>
      </c>
      <c r="AF126" s="36">
        <f t="shared" si="118"/>
        <v>512529.99</v>
      </c>
      <c r="AG126" s="161"/>
      <c r="AH126" s="48">
        <v>7547.26</v>
      </c>
      <c r="AI126" s="188">
        <v>5520.36</v>
      </c>
      <c r="AJ126" s="188">
        <v>5931.52</v>
      </c>
      <c r="AK126" s="188">
        <v>10618.7</v>
      </c>
      <c r="AL126" s="188">
        <v>4519.8999999999996</v>
      </c>
      <c r="AM126" s="188">
        <v>21121.31</v>
      </c>
      <c r="AN126" s="188">
        <v>9879.11</v>
      </c>
      <c r="AO126" s="188">
        <v>16997.79</v>
      </c>
      <c r="AP126" s="188">
        <v>14301.31</v>
      </c>
      <c r="AQ126" s="188">
        <v>12712.7</v>
      </c>
      <c r="AR126" s="188">
        <v>21731.79</v>
      </c>
      <c r="AS126" s="188">
        <v>4872.51</v>
      </c>
      <c r="AT126" s="55">
        <f t="shared" si="107"/>
        <v>7547.26</v>
      </c>
      <c r="AU126" s="56">
        <f t="shared" si="119"/>
        <v>135754.26</v>
      </c>
    </row>
    <row r="127" spans="1:47" s="9" customFormat="1">
      <c r="A127" s="639"/>
      <c r="B127" s="157"/>
      <c r="C127" s="30" t="s">
        <v>96</v>
      </c>
      <c r="D127" s="48">
        <v>9</v>
      </c>
      <c r="E127" s="237">
        <v>9.5</v>
      </c>
      <c r="F127" s="149">
        <v>5.63</v>
      </c>
      <c r="G127" s="149">
        <v>6.75</v>
      </c>
      <c r="H127" s="149">
        <v>11.75</v>
      </c>
      <c r="I127" s="149">
        <v>4.5</v>
      </c>
      <c r="J127" s="149">
        <v>15.75</v>
      </c>
      <c r="K127" s="149">
        <v>5.63</v>
      </c>
      <c r="L127" s="149">
        <v>7.88</v>
      </c>
      <c r="M127" s="149">
        <v>0</v>
      </c>
      <c r="N127" s="149">
        <v>2.25</v>
      </c>
      <c r="O127" s="149">
        <v>3.375</v>
      </c>
      <c r="P127" s="99">
        <f t="shared" si="105"/>
        <v>9</v>
      </c>
      <c r="Q127" s="50">
        <f t="shared" si="117"/>
        <v>82.014999999999986</v>
      </c>
      <c r="R127" s="161"/>
      <c r="S127" s="48">
        <v>46096</v>
      </c>
      <c r="T127" s="239">
        <v>48709.06</v>
      </c>
      <c r="U127" s="187">
        <v>28857.58</v>
      </c>
      <c r="V127" s="187">
        <v>34298.199999999997</v>
      </c>
      <c r="W127" s="187">
        <v>60287.96</v>
      </c>
      <c r="X127" s="187">
        <v>23316.73</v>
      </c>
      <c r="Y127" s="187">
        <v>80251.539999999994</v>
      </c>
      <c r="Z127" s="187">
        <v>28514.79</v>
      </c>
      <c r="AA127" s="187">
        <v>40050</v>
      </c>
      <c r="AB127" s="187"/>
      <c r="AC127" s="187">
        <v>11565</v>
      </c>
      <c r="AD127" s="181">
        <v>17167</v>
      </c>
      <c r="AE127" s="37">
        <f t="shared" si="106"/>
        <v>46096</v>
      </c>
      <c r="AF127" s="36">
        <f t="shared" si="118"/>
        <v>419113.86</v>
      </c>
      <c r="AG127" s="161"/>
      <c r="AH127" s="48">
        <v>12548.62</v>
      </c>
      <c r="AI127" s="239">
        <v>13273.05</v>
      </c>
      <c r="AJ127" s="188">
        <v>7855.4</v>
      </c>
      <c r="AK127" s="188">
        <v>9260.64</v>
      </c>
      <c r="AL127" s="188">
        <v>16360.66</v>
      </c>
      <c r="AM127" s="188">
        <v>6389.3</v>
      </c>
      <c r="AN127" s="188">
        <v>21772.21</v>
      </c>
      <c r="AO127" s="188">
        <v>7640.39</v>
      </c>
      <c r="AP127" s="188">
        <v>10874.25</v>
      </c>
      <c r="AQ127" s="188"/>
      <c r="AR127" s="188">
        <v>3190.5</v>
      </c>
      <c r="AS127" s="188">
        <v>4489</v>
      </c>
      <c r="AT127" s="55">
        <f t="shared" si="107"/>
        <v>12548.62</v>
      </c>
      <c r="AU127" s="56">
        <f t="shared" si="119"/>
        <v>113654.02</v>
      </c>
    </row>
    <row r="128" spans="1:47" s="9" customFormat="1">
      <c r="A128" s="639"/>
      <c r="B128" s="232"/>
      <c r="C128" s="30" t="s">
        <v>119</v>
      </c>
      <c r="D128" s="48">
        <v>0</v>
      </c>
      <c r="E128" s="237"/>
      <c r="F128" s="149"/>
      <c r="G128" s="149"/>
      <c r="H128" s="149"/>
      <c r="I128" s="149"/>
      <c r="J128" s="149"/>
      <c r="K128" s="149"/>
      <c r="L128" s="149"/>
      <c r="M128" s="149"/>
      <c r="N128" s="149"/>
      <c r="O128" s="149"/>
      <c r="P128" s="99">
        <f t="shared" si="105"/>
        <v>0</v>
      </c>
      <c r="Q128" s="50">
        <f t="shared" si="117"/>
        <v>0</v>
      </c>
      <c r="R128" s="161"/>
      <c r="S128" s="48"/>
      <c r="T128" s="239"/>
      <c r="U128" s="187"/>
      <c r="V128" s="187"/>
      <c r="W128" s="187"/>
      <c r="X128" s="187"/>
      <c r="Y128" s="187"/>
      <c r="Z128" s="187"/>
      <c r="AA128" s="187"/>
      <c r="AB128" s="187"/>
      <c r="AC128" s="187"/>
      <c r="AD128" s="181"/>
      <c r="AE128" s="37">
        <f t="shared" si="106"/>
        <v>0</v>
      </c>
      <c r="AF128" s="36">
        <f>SUM(S128:AD128)</f>
        <v>0</v>
      </c>
      <c r="AG128" s="161"/>
      <c r="AH128" s="48"/>
      <c r="AI128" s="239"/>
      <c r="AJ128" s="188"/>
      <c r="AK128" s="188"/>
      <c r="AL128" s="188"/>
      <c r="AM128" s="188"/>
      <c r="AN128" s="188"/>
      <c r="AO128" s="188"/>
      <c r="AP128" s="188"/>
      <c r="AQ128" s="188"/>
      <c r="AR128" s="188"/>
      <c r="AS128" s="188"/>
      <c r="AT128" s="55">
        <f t="shared" si="107"/>
        <v>0</v>
      </c>
      <c r="AU128" s="56"/>
    </row>
    <row r="129" spans="1:47" s="9" customFormat="1">
      <c r="A129" s="639"/>
      <c r="B129" s="157"/>
      <c r="C129" s="30" t="s">
        <v>120</v>
      </c>
      <c r="D129" s="48">
        <v>9</v>
      </c>
      <c r="E129" s="149">
        <v>9.5</v>
      </c>
      <c r="F129" s="149">
        <v>5.625</v>
      </c>
      <c r="G129" s="149">
        <v>6.75</v>
      </c>
      <c r="H129" s="149">
        <v>11.75</v>
      </c>
      <c r="I129" s="149">
        <v>4.5</v>
      </c>
      <c r="J129" s="149">
        <v>15.75</v>
      </c>
      <c r="K129" s="149">
        <v>5.625</v>
      </c>
      <c r="L129" s="149">
        <v>7.875</v>
      </c>
      <c r="M129" s="149">
        <v>0</v>
      </c>
      <c r="N129" s="149">
        <v>2.25</v>
      </c>
      <c r="O129" s="149">
        <v>7.75</v>
      </c>
      <c r="P129" s="99">
        <f t="shared" si="105"/>
        <v>9</v>
      </c>
      <c r="Q129" s="50">
        <f t="shared" si="117"/>
        <v>86.375</v>
      </c>
      <c r="R129" s="161"/>
      <c r="S129" s="48">
        <v>46270.215000000004</v>
      </c>
      <c r="T129" s="187">
        <v>48699.97</v>
      </c>
      <c r="U129" s="187">
        <v>28897.65</v>
      </c>
      <c r="V129" s="187">
        <v>34259.130000000005</v>
      </c>
      <c r="W129" s="187">
        <v>60410.680000000008</v>
      </c>
      <c r="X129" s="187">
        <v>23248.170000000002</v>
      </c>
      <c r="Y129" s="187">
        <v>80336.970000000016</v>
      </c>
      <c r="Z129" s="187">
        <v>28590.525000000001</v>
      </c>
      <c r="AA129" s="187">
        <v>40144.86</v>
      </c>
      <c r="AB129" s="187">
        <v>0</v>
      </c>
      <c r="AC129" s="187">
        <v>11526.210000000001</v>
      </c>
      <c r="AD129" s="181">
        <v>39624.39</v>
      </c>
      <c r="AE129" s="37">
        <f t="shared" si="106"/>
        <v>46270.215000000004</v>
      </c>
      <c r="AF129" s="36">
        <f t="shared" si="118"/>
        <v>442008.77000000008</v>
      </c>
      <c r="AG129" s="161"/>
      <c r="AH129" s="48">
        <v>12876.705000000004</v>
      </c>
      <c r="AI129" s="188">
        <v>13369.515000000001</v>
      </c>
      <c r="AJ129" s="188">
        <v>7984.2375000000011</v>
      </c>
      <c r="AK129" s="188">
        <v>9348.4350000000013</v>
      </c>
      <c r="AL129" s="188">
        <v>16657.035000000003</v>
      </c>
      <c r="AM129" s="188">
        <v>6478.2900000000009</v>
      </c>
      <c r="AN129" s="188">
        <v>22045.14000000001</v>
      </c>
      <c r="AO129" s="188">
        <v>7749.1125000000029</v>
      </c>
      <c r="AP129" s="188">
        <v>10966.882500000002</v>
      </c>
      <c r="AQ129" s="188">
        <v>0</v>
      </c>
      <c r="AR129" s="188">
        <v>3189.6450000000004</v>
      </c>
      <c r="AS129" s="188">
        <v>10845.555000000002</v>
      </c>
      <c r="AT129" s="55">
        <f t="shared" si="107"/>
        <v>12876.705000000004</v>
      </c>
      <c r="AU129" s="56">
        <f t="shared" si="119"/>
        <v>121510.55250000003</v>
      </c>
    </row>
    <row r="130" spans="1:47" s="9" customFormat="1" ht="15.75" thickBot="1">
      <c r="A130" s="639"/>
      <c r="B130" s="159"/>
      <c r="C130" s="31" t="s">
        <v>18</v>
      </c>
      <c r="D130" s="94">
        <f t="shared" ref="D130:O130" si="120">D128-D129</f>
        <v>-9</v>
      </c>
      <c r="E130" s="150">
        <f t="shared" si="120"/>
        <v>-9.5</v>
      </c>
      <c r="F130" s="150">
        <f t="shared" si="120"/>
        <v>-5.625</v>
      </c>
      <c r="G130" s="150">
        <f t="shared" si="120"/>
        <v>-6.75</v>
      </c>
      <c r="H130" s="150">
        <f t="shared" si="120"/>
        <v>-11.75</v>
      </c>
      <c r="I130" s="150">
        <f t="shared" si="120"/>
        <v>-4.5</v>
      </c>
      <c r="J130" s="150">
        <f t="shared" si="120"/>
        <v>-15.75</v>
      </c>
      <c r="K130" s="150">
        <f t="shared" si="120"/>
        <v>-5.625</v>
      </c>
      <c r="L130" s="150">
        <f t="shared" si="120"/>
        <v>-7.875</v>
      </c>
      <c r="M130" s="150">
        <f t="shared" si="120"/>
        <v>0</v>
      </c>
      <c r="N130" s="150">
        <f t="shared" si="120"/>
        <v>-2.25</v>
      </c>
      <c r="O130" s="150">
        <f t="shared" si="120"/>
        <v>-7.75</v>
      </c>
      <c r="P130" s="116">
        <f t="shared" si="105"/>
        <v>-9</v>
      </c>
      <c r="Q130" s="98">
        <f t="shared" si="117"/>
        <v>-86.375</v>
      </c>
      <c r="R130" s="161"/>
      <c r="S130" s="94">
        <f t="shared" ref="S130:AD130" si="121">S128-S129</f>
        <v>-46270.215000000004</v>
      </c>
      <c r="T130" s="229">
        <f t="shared" si="121"/>
        <v>-48699.97</v>
      </c>
      <c r="U130" s="229">
        <f t="shared" si="121"/>
        <v>-28897.65</v>
      </c>
      <c r="V130" s="229">
        <f t="shared" si="121"/>
        <v>-34259.130000000005</v>
      </c>
      <c r="W130" s="229">
        <f t="shared" si="121"/>
        <v>-60410.680000000008</v>
      </c>
      <c r="X130" s="229">
        <f t="shared" si="121"/>
        <v>-23248.170000000002</v>
      </c>
      <c r="Y130" s="229">
        <f t="shared" si="121"/>
        <v>-80336.970000000016</v>
      </c>
      <c r="Z130" s="229">
        <f t="shared" si="121"/>
        <v>-28590.525000000001</v>
      </c>
      <c r="AA130" s="229">
        <f t="shared" si="121"/>
        <v>-40144.86</v>
      </c>
      <c r="AB130" s="229">
        <f t="shared" si="121"/>
        <v>0</v>
      </c>
      <c r="AC130" s="229">
        <f t="shared" si="121"/>
        <v>-11526.210000000001</v>
      </c>
      <c r="AD130" s="229">
        <f t="shared" si="121"/>
        <v>-39624.39</v>
      </c>
      <c r="AE130" s="92">
        <f t="shared" si="106"/>
        <v>-46270.215000000004</v>
      </c>
      <c r="AF130" s="93">
        <f t="shared" si="118"/>
        <v>-442008.77000000008</v>
      </c>
      <c r="AG130" s="161"/>
      <c r="AH130" s="244">
        <f t="shared" ref="AH130:AS130" si="122">AH128-AH129</f>
        <v>-12876.705000000004</v>
      </c>
      <c r="AI130" s="231">
        <f t="shared" si="122"/>
        <v>-13369.515000000001</v>
      </c>
      <c r="AJ130" s="231">
        <f t="shared" si="122"/>
        <v>-7984.2375000000011</v>
      </c>
      <c r="AK130" s="231">
        <f t="shared" si="122"/>
        <v>-9348.4350000000013</v>
      </c>
      <c r="AL130" s="231">
        <f t="shared" si="122"/>
        <v>-16657.035000000003</v>
      </c>
      <c r="AM130" s="231">
        <f t="shared" si="122"/>
        <v>-6478.2900000000009</v>
      </c>
      <c r="AN130" s="231">
        <f t="shared" si="122"/>
        <v>-22045.14000000001</v>
      </c>
      <c r="AO130" s="231">
        <f t="shared" si="122"/>
        <v>-7749.1125000000029</v>
      </c>
      <c r="AP130" s="231">
        <f t="shared" si="122"/>
        <v>-10966.882500000002</v>
      </c>
      <c r="AQ130" s="231">
        <f t="shared" si="122"/>
        <v>0</v>
      </c>
      <c r="AR130" s="231">
        <f t="shared" si="122"/>
        <v>-3189.6450000000004</v>
      </c>
      <c r="AS130" s="231">
        <f t="shared" si="122"/>
        <v>-10845.555000000002</v>
      </c>
      <c r="AT130" s="100">
        <f t="shared" si="107"/>
        <v>-12876.705000000004</v>
      </c>
      <c r="AU130" s="114">
        <f t="shared" si="119"/>
        <v>-121510.55250000003</v>
      </c>
    </row>
    <row r="131" spans="1:47" s="9" customFormat="1" ht="12.75" customHeight="1">
      <c r="A131" s="639"/>
      <c r="B131" s="156" t="s">
        <v>85</v>
      </c>
      <c r="C131" s="29" t="s">
        <v>51</v>
      </c>
      <c r="D131" s="51">
        <f>D95+D107+D119</f>
        <v>42.65</v>
      </c>
      <c r="E131" s="151">
        <f t="shared" ref="E131:O131" si="123">E95+E107+E119</f>
        <v>38.549999999999997</v>
      </c>
      <c r="F131" s="151">
        <f t="shared" si="123"/>
        <v>38.75</v>
      </c>
      <c r="G131" s="151">
        <f t="shared" si="123"/>
        <v>79.424999999999997</v>
      </c>
      <c r="H131" s="151">
        <f t="shared" si="123"/>
        <v>22</v>
      </c>
      <c r="I131" s="151">
        <f t="shared" si="123"/>
        <v>28.225000000000001</v>
      </c>
      <c r="J131" s="151">
        <f t="shared" si="123"/>
        <v>44.7</v>
      </c>
      <c r="K131" s="151">
        <f t="shared" si="123"/>
        <v>34.25</v>
      </c>
      <c r="L131" s="151">
        <f t="shared" si="123"/>
        <v>22.125</v>
      </c>
      <c r="M131" s="151">
        <f t="shared" si="123"/>
        <v>39.625</v>
      </c>
      <c r="N131" s="151">
        <f t="shared" si="123"/>
        <v>23.65</v>
      </c>
      <c r="O131" s="151">
        <f t="shared" si="123"/>
        <v>13.675000000000001</v>
      </c>
      <c r="P131" s="99">
        <f t="shared" si="105"/>
        <v>42.65</v>
      </c>
      <c r="Q131" s="50">
        <f t="shared" ref="Q131:Q142" si="124">SUM(D131:O131)</f>
        <v>427.625</v>
      </c>
      <c r="R131" s="161"/>
      <c r="S131" s="51">
        <f>S95+S107+S119</f>
        <v>166695.29999999999</v>
      </c>
      <c r="T131" s="226">
        <f t="shared" ref="T131:AD131" si="125">T95+T107+T119</f>
        <v>150061.1</v>
      </c>
      <c r="U131" s="226">
        <f t="shared" si="125"/>
        <v>150900.65</v>
      </c>
      <c r="V131" s="226">
        <f t="shared" si="125"/>
        <v>290701.25</v>
      </c>
      <c r="W131" s="226">
        <f t="shared" si="125"/>
        <v>90029.3</v>
      </c>
      <c r="X131" s="226">
        <f t="shared" si="125"/>
        <v>110938.63</v>
      </c>
      <c r="Y131" s="226">
        <f t="shared" si="125"/>
        <v>165084.43</v>
      </c>
      <c r="Z131" s="226">
        <f t="shared" si="125"/>
        <v>137061.5</v>
      </c>
      <c r="AA131" s="226">
        <f t="shared" si="125"/>
        <v>90764.5</v>
      </c>
      <c r="AB131" s="226">
        <f t="shared" si="125"/>
        <v>145890.29999999999</v>
      </c>
      <c r="AC131" s="226">
        <f t="shared" si="125"/>
        <v>92553.4</v>
      </c>
      <c r="AD131" s="226">
        <f t="shared" si="125"/>
        <v>53710</v>
      </c>
      <c r="AE131" s="37">
        <f t="shared" si="106"/>
        <v>166695.29999999999</v>
      </c>
      <c r="AF131" s="36">
        <f t="shared" ref="AF131:AF142" si="126">SUM(S131:AD131)</f>
        <v>1644390.36</v>
      </c>
      <c r="AG131" s="161"/>
      <c r="AH131" s="51">
        <f>AH95+AH107+AH119</f>
        <v>41303.089999999997</v>
      </c>
      <c r="AI131" s="185">
        <f t="shared" ref="AI131:AS131" si="127">AI95+AI107+AI119</f>
        <v>36558.54</v>
      </c>
      <c r="AJ131" s="185">
        <f t="shared" si="127"/>
        <v>36858.379999999997</v>
      </c>
      <c r="AK131" s="185">
        <f t="shared" si="127"/>
        <v>57266.2</v>
      </c>
      <c r="AL131" s="185">
        <f t="shared" si="127"/>
        <v>25114.55</v>
      </c>
      <c r="AM131" s="185">
        <f t="shared" si="127"/>
        <v>26854.01</v>
      </c>
      <c r="AN131" s="185">
        <f t="shared" si="127"/>
        <v>26999.439999999999</v>
      </c>
      <c r="AO131" s="185">
        <f t="shared" si="127"/>
        <v>31190.47</v>
      </c>
      <c r="AP131" s="185">
        <f t="shared" si="127"/>
        <v>22321.81</v>
      </c>
      <c r="AQ131" s="185">
        <f t="shared" si="127"/>
        <v>25803.82</v>
      </c>
      <c r="AR131" s="185">
        <f t="shared" si="127"/>
        <v>20530.05</v>
      </c>
      <c r="AS131" s="185">
        <f t="shared" si="127"/>
        <v>12618.59</v>
      </c>
      <c r="AT131" s="55">
        <f t="shared" si="107"/>
        <v>41303.089999999997</v>
      </c>
      <c r="AU131" s="56">
        <f t="shared" ref="AU131:AU142" si="128">SUM(AH131:AS131)</f>
        <v>363418.95000000007</v>
      </c>
    </row>
    <row r="132" spans="1:47" s="9" customFormat="1">
      <c r="A132" s="639"/>
      <c r="B132" s="157"/>
      <c r="C132" s="30" t="s">
        <v>52</v>
      </c>
      <c r="D132" s="48">
        <f t="shared" ref="D132:O132" si="129">D96+D108+D120</f>
        <v>51.699999999999996</v>
      </c>
      <c r="E132" s="149">
        <f t="shared" si="129"/>
        <v>17</v>
      </c>
      <c r="F132" s="149">
        <f t="shared" si="129"/>
        <v>19.399999999999999</v>
      </c>
      <c r="G132" s="149">
        <f t="shared" si="129"/>
        <v>34.975000000000001</v>
      </c>
      <c r="H132" s="149">
        <f t="shared" si="129"/>
        <v>22.130000000000003</v>
      </c>
      <c r="I132" s="149">
        <f t="shared" si="129"/>
        <v>70.305000000000007</v>
      </c>
      <c r="J132" s="149">
        <f t="shared" si="129"/>
        <v>14.529999999999998</v>
      </c>
      <c r="K132" s="149">
        <f t="shared" si="129"/>
        <v>34.4</v>
      </c>
      <c r="L132" s="149">
        <f t="shared" si="129"/>
        <v>24.074999999999999</v>
      </c>
      <c r="M132" s="149">
        <f t="shared" si="129"/>
        <v>17.75</v>
      </c>
      <c r="N132" s="149">
        <f t="shared" si="129"/>
        <v>27.575000000000003</v>
      </c>
      <c r="O132" s="149">
        <f t="shared" si="129"/>
        <v>56.024999999999999</v>
      </c>
      <c r="P132" s="99">
        <f t="shared" si="105"/>
        <v>51.699999999999996</v>
      </c>
      <c r="Q132" s="50">
        <f t="shared" si="124"/>
        <v>389.86499999999995</v>
      </c>
      <c r="R132" s="161"/>
      <c r="S132" s="48">
        <f t="shared" ref="S132:AD132" si="130">S96+S108+S120</f>
        <v>189460.75</v>
      </c>
      <c r="T132" s="181">
        <f t="shared" si="130"/>
        <v>68963.55</v>
      </c>
      <c r="U132" s="181">
        <f t="shared" si="130"/>
        <v>77166</v>
      </c>
      <c r="V132" s="181">
        <f t="shared" si="130"/>
        <v>125261.8</v>
      </c>
      <c r="W132" s="181">
        <f t="shared" si="130"/>
        <v>81883.3</v>
      </c>
      <c r="X132" s="181">
        <f t="shared" si="130"/>
        <v>256202.61</v>
      </c>
      <c r="Y132" s="181">
        <f t="shared" si="130"/>
        <v>64273.75</v>
      </c>
      <c r="Z132" s="181">
        <f t="shared" si="130"/>
        <v>153167.5</v>
      </c>
      <c r="AA132" s="181">
        <f t="shared" si="130"/>
        <v>113973.6</v>
      </c>
      <c r="AB132" s="181">
        <f t="shared" si="130"/>
        <v>79676.76999999999</v>
      </c>
      <c r="AC132" s="181">
        <f t="shared" si="130"/>
        <v>129678.37</v>
      </c>
      <c r="AD132" s="181">
        <f t="shared" si="130"/>
        <v>223560.57</v>
      </c>
      <c r="AE132" s="37">
        <f t="shared" si="106"/>
        <v>189460.75</v>
      </c>
      <c r="AF132" s="36">
        <f t="shared" si="126"/>
        <v>1563268.57</v>
      </c>
      <c r="AG132" s="161"/>
      <c r="AH132" s="48">
        <f t="shared" ref="AH132:AS132" si="131">AH96+AH108+AH120</f>
        <v>33808.68</v>
      </c>
      <c r="AI132" s="188">
        <f t="shared" si="131"/>
        <v>17785.189999999999</v>
      </c>
      <c r="AJ132" s="188">
        <f t="shared" si="131"/>
        <v>18845.78</v>
      </c>
      <c r="AK132" s="188">
        <f t="shared" si="131"/>
        <v>20516.75</v>
      </c>
      <c r="AL132" s="188">
        <f t="shared" si="131"/>
        <v>15053.95</v>
      </c>
      <c r="AM132" s="188">
        <f t="shared" si="131"/>
        <v>37580.639999999999</v>
      </c>
      <c r="AN132" s="188">
        <f t="shared" si="131"/>
        <v>21057.54</v>
      </c>
      <c r="AO132" s="188">
        <f t="shared" si="131"/>
        <v>39841.47</v>
      </c>
      <c r="AP132" s="188">
        <f t="shared" si="131"/>
        <v>37124.39</v>
      </c>
      <c r="AQ132" s="188">
        <f t="shared" si="131"/>
        <v>25177.72</v>
      </c>
      <c r="AR132" s="188">
        <f t="shared" si="131"/>
        <v>37848.030000000006</v>
      </c>
      <c r="AS132" s="188">
        <f t="shared" si="131"/>
        <v>41048.35</v>
      </c>
      <c r="AT132" s="55">
        <f t="shared" si="107"/>
        <v>33808.68</v>
      </c>
      <c r="AU132" s="56">
        <f t="shared" si="128"/>
        <v>345688.49</v>
      </c>
    </row>
    <row r="133" spans="1:47" s="9" customFormat="1" ht="12.75" customHeight="1">
      <c r="A133" s="639"/>
      <c r="B133" s="157"/>
      <c r="C133" s="30" t="s">
        <v>41</v>
      </c>
      <c r="D133" s="48">
        <f t="shared" ref="D133:O133" si="132">D97+D109+D121</f>
        <v>36.75</v>
      </c>
      <c r="E133" s="149">
        <f t="shared" si="132"/>
        <v>14.25</v>
      </c>
      <c r="F133" s="149">
        <f t="shared" si="132"/>
        <v>20.9</v>
      </c>
      <c r="G133" s="149">
        <f t="shared" si="132"/>
        <v>34.375</v>
      </c>
      <c r="H133" s="149">
        <f t="shared" si="132"/>
        <v>39.024999999999999</v>
      </c>
      <c r="I133" s="149">
        <f t="shared" si="132"/>
        <v>42.5</v>
      </c>
      <c r="J133" s="149">
        <f t="shared" si="132"/>
        <v>35.024999999999999</v>
      </c>
      <c r="K133" s="149">
        <f t="shared" si="132"/>
        <v>16.324999999999999</v>
      </c>
      <c r="L133" s="149">
        <f t="shared" si="132"/>
        <v>28.449999999999996</v>
      </c>
      <c r="M133" s="149">
        <f t="shared" si="132"/>
        <v>64.349999999999994</v>
      </c>
      <c r="N133" s="149">
        <f t="shared" si="132"/>
        <v>24.824999999999999</v>
      </c>
      <c r="O133" s="149">
        <f t="shared" si="132"/>
        <v>34.225000000000001</v>
      </c>
      <c r="P133" s="99">
        <f t="shared" si="105"/>
        <v>36.75</v>
      </c>
      <c r="Q133" s="50">
        <f t="shared" si="124"/>
        <v>391.00000000000006</v>
      </c>
      <c r="R133" s="161"/>
      <c r="S133" s="48">
        <f t="shared" ref="S133:AD133" si="133">S97+S109+S121</f>
        <v>172234.9</v>
      </c>
      <c r="T133" s="181">
        <f t="shared" si="133"/>
        <v>67131.48</v>
      </c>
      <c r="U133" s="181">
        <f t="shared" si="133"/>
        <v>97903.709999999992</v>
      </c>
      <c r="V133" s="181">
        <f t="shared" si="133"/>
        <v>146043.85</v>
      </c>
      <c r="W133" s="181">
        <f t="shared" si="133"/>
        <v>178822.5</v>
      </c>
      <c r="X133" s="181">
        <f t="shared" si="133"/>
        <v>180321.15000000002</v>
      </c>
      <c r="Y133" s="181">
        <f t="shared" si="133"/>
        <v>161470</v>
      </c>
      <c r="Z133" s="181">
        <f t="shared" si="133"/>
        <v>78291.64</v>
      </c>
      <c r="AA133" s="181">
        <f t="shared" si="133"/>
        <v>133984.07</v>
      </c>
      <c r="AB133" s="181">
        <f t="shared" si="133"/>
        <v>279405.8</v>
      </c>
      <c r="AC133" s="181">
        <f t="shared" si="133"/>
        <v>116047.49</v>
      </c>
      <c r="AD133" s="181">
        <f t="shared" si="133"/>
        <v>152048.33000000002</v>
      </c>
      <c r="AE133" s="37">
        <f t="shared" si="106"/>
        <v>172234.9</v>
      </c>
      <c r="AF133" s="36">
        <f t="shared" si="126"/>
        <v>1763704.9200000002</v>
      </c>
      <c r="AG133" s="161"/>
      <c r="AH133" s="48">
        <f t="shared" ref="AH133:AS133" si="134">AH97+AH109+AH121</f>
        <v>45358.07</v>
      </c>
      <c r="AI133" s="188">
        <f t="shared" si="134"/>
        <v>18309.830000000002</v>
      </c>
      <c r="AJ133" s="188">
        <f t="shared" si="134"/>
        <v>24667.399999999998</v>
      </c>
      <c r="AK133" s="188">
        <f t="shared" si="134"/>
        <v>28062.53</v>
      </c>
      <c r="AL133" s="188">
        <f t="shared" si="134"/>
        <v>42406.990000000005</v>
      </c>
      <c r="AM133" s="188">
        <f t="shared" si="134"/>
        <v>34297.440000000002</v>
      </c>
      <c r="AN133" s="188">
        <f t="shared" si="134"/>
        <v>41686.19</v>
      </c>
      <c r="AO133" s="188">
        <f t="shared" si="134"/>
        <v>22401.969999999998</v>
      </c>
      <c r="AP133" s="188">
        <f t="shared" si="134"/>
        <v>36328.079999999994</v>
      </c>
      <c r="AQ133" s="188">
        <f t="shared" si="134"/>
        <v>59061.3</v>
      </c>
      <c r="AR133" s="188">
        <f t="shared" si="134"/>
        <v>31094.09</v>
      </c>
      <c r="AS133" s="188">
        <f t="shared" si="134"/>
        <v>34905.699999999997</v>
      </c>
      <c r="AT133" s="55">
        <f t="shared" si="107"/>
        <v>45358.07</v>
      </c>
      <c r="AU133" s="56">
        <f t="shared" si="128"/>
        <v>418579.59</v>
      </c>
    </row>
    <row r="134" spans="1:47" s="9" customFormat="1">
      <c r="A134" s="639"/>
      <c r="B134" s="157"/>
      <c r="C134" s="30" t="s">
        <v>44</v>
      </c>
      <c r="D134" s="48">
        <f t="shared" ref="D134:O134" si="135">D98+D110+D122</f>
        <v>55.15</v>
      </c>
      <c r="E134" s="149">
        <f t="shared" si="135"/>
        <v>18.324999999999999</v>
      </c>
      <c r="F134" s="149">
        <f t="shared" si="135"/>
        <v>42.425000000000004</v>
      </c>
      <c r="G134" s="149">
        <f t="shared" si="135"/>
        <v>35.225000000000001</v>
      </c>
      <c r="H134" s="149">
        <f t="shared" si="135"/>
        <v>32.5</v>
      </c>
      <c r="I134" s="149">
        <f t="shared" si="135"/>
        <v>58.574999999999996</v>
      </c>
      <c r="J134" s="149">
        <f t="shared" si="135"/>
        <v>26.524999999999999</v>
      </c>
      <c r="K134" s="149">
        <f t="shared" si="135"/>
        <v>45.150000000000006</v>
      </c>
      <c r="L134" s="149">
        <f t="shared" si="135"/>
        <v>31</v>
      </c>
      <c r="M134" s="149">
        <f t="shared" si="135"/>
        <v>63.225000000000001</v>
      </c>
      <c r="N134" s="149">
        <f t="shared" si="135"/>
        <v>48.749999999999993</v>
      </c>
      <c r="O134" s="149">
        <f t="shared" si="135"/>
        <v>60.05</v>
      </c>
      <c r="P134" s="99">
        <f t="shared" si="105"/>
        <v>55.15</v>
      </c>
      <c r="Q134" s="50">
        <f t="shared" si="124"/>
        <v>516.9</v>
      </c>
      <c r="R134" s="161"/>
      <c r="S134" s="48">
        <f t="shared" ref="S134:AD134" si="136">S98+S110+S122</f>
        <v>240489.83</v>
      </c>
      <c r="T134" s="181">
        <f t="shared" si="136"/>
        <v>86330.34</v>
      </c>
      <c r="U134" s="181">
        <f t="shared" si="136"/>
        <v>184325.18</v>
      </c>
      <c r="V134" s="181">
        <f t="shared" si="136"/>
        <v>161234.46999999997</v>
      </c>
      <c r="W134" s="181">
        <f t="shared" si="136"/>
        <v>149893.46</v>
      </c>
      <c r="X134" s="181">
        <f t="shared" si="136"/>
        <v>260268.65000000002</v>
      </c>
      <c r="Y134" s="181">
        <f t="shared" si="136"/>
        <v>125352.51000000001</v>
      </c>
      <c r="Z134" s="181">
        <f t="shared" si="136"/>
        <v>194416.13999999998</v>
      </c>
      <c r="AA134" s="181">
        <f t="shared" si="136"/>
        <v>141441.49</v>
      </c>
      <c r="AB134" s="181">
        <f t="shared" si="136"/>
        <v>274350.52</v>
      </c>
      <c r="AC134" s="181">
        <f t="shared" si="136"/>
        <v>223001.99</v>
      </c>
      <c r="AD134" s="181">
        <f t="shared" si="136"/>
        <v>258946.77</v>
      </c>
      <c r="AE134" s="37">
        <f t="shared" si="106"/>
        <v>240489.83</v>
      </c>
      <c r="AF134" s="36">
        <f t="shared" si="126"/>
        <v>2300051.3499999996</v>
      </c>
      <c r="AG134" s="161"/>
      <c r="AH134" s="48">
        <f t="shared" ref="AH134:AS134" si="137">AH98+AH110+AH122</f>
        <v>51875.850000000006</v>
      </c>
      <c r="AI134" s="188">
        <f t="shared" si="137"/>
        <v>23634.16</v>
      </c>
      <c r="AJ134" s="188">
        <f t="shared" si="137"/>
        <v>39226.25</v>
      </c>
      <c r="AK134" s="188">
        <f t="shared" si="137"/>
        <v>40705.130000000005</v>
      </c>
      <c r="AL134" s="188">
        <f t="shared" si="137"/>
        <v>38689.06</v>
      </c>
      <c r="AM134" s="188">
        <f t="shared" si="137"/>
        <v>59910.259999999995</v>
      </c>
      <c r="AN134" s="188">
        <f t="shared" si="137"/>
        <v>34237.960000000006</v>
      </c>
      <c r="AO134" s="188">
        <f t="shared" si="137"/>
        <v>41814.519999999997</v>
      </c>
      <c r="AP134" s="188">
        <f t="shared" si="137"/>
        <v>35246.199999999997</v>
      </c>
      <c r="AQ134" s="188">
        <f t="shared" si="137"/>
        <v>55854.899999999994</v>
      </c>
      <c r="AR134" s="188">
        <f t="shared" si="137"/>
        <v>55959.159999999996</v>
      </c>
      <c r="AS134" s="188">
        <f t="shared" si="137"/>
        <v>53385.29</v>
      </c>
      <c r="AT134" s="55">
        <f t="shared" si="107"/>
        <v>51875.850000000006</v>
      </c>
      <c r="AU134" s="56">
        <f t="shared" si="128"/>
        <v>530538.74</v>
      </c>
    </row>
    <row r="135" spans="1:47" s="9" customFormat="1">
      <c r="A135" s="639"/>
      <c r="B135" s="157"/>
      <c r="C135" s="30" t="s">
        <v>49</v>
      </c>
      <c r="D135" s="48">
        <f t="shared" ref="D135:O135" si="138">D99+D111+D123</f>
        <v>32.450000000000003</v>
      </c>
      <c r="E135" s="149">
        <f t="shared" si="138"/>
        <v>51.574999999999996</v>
      </c>
      <c r="F135" s="149">
        <f t="shared" si="138"/>
        <v>24.25</v>
      </c>
      <c r="G135" s="149">
        <f t="shared" si="138"/>
        <v>48.074999999999996</v>
      </c>
      <c r="H135" s="149">
        <f t="shared" si="138"/>
        <v>36.424999999999997</v>
      </c>
      <c r="I135" s="149">
        <f t="shared" si="138"/>
        <v>77.95</v>
      </c>
      <c r="J135" s="149">
        <f t="shared" si="138"/>
        <v>48.025000000000006</v>
      </c>
      <c r="K135" s="149">
        <f t="shared" si="138"/>
        <v>39.549999999999997</v>
      </c>
      <c r="L135" s="149">
        <f t="shared" si="138"/>
        <v>29.024999999999999</v>
      </c>
      <c r="M135" s="149">
        <f t="shared" si="138"/>
        <v>49.924999999999997</v>
      </c>
      <c r="N135" s="149">
        <f t="shared" si="138"/>
        <v>57.075000000000003</v>
      </c>
      <c r="O135" s="149">
        <f t="shared" si="138"/>
        <v>50.875</v>
      </c>
      <c r="P135" s="99">
        <f t="shared" si="105"/>
        <v>32.450000000000003</v>
      </c>
      <c r="Q135" s="50">
        <f t="shared" si="124"/>
        <v>545.20000000000005</v>
      </c>
      <c r="R135" s="161"/>
      <c r="S135" s="48">
        <f t="shared" ref="S135:AD135" si="139">S99+S111+S123</f>
        <v>155984.43</v>
      </c>
      <c r="T135" s="181">
        <f t="shared" si="139"/>
        <v>227287.97</v>
      </c>
      <c r="U135" s="181">
        <f t="shared" si="139"/>
        <v>119326.26000000001</v>
      </c>
      <c r="V135" s="181">
        <f t="shared" si="139"/>
        <v>211720.56</v>
      </c>
      <c r="W135" s="181">
        <f t="shared" si="139"/>
        <v>176780.64</v>
      </c>
      <c r="X135" s="181">
        <f t="shared" si="139"/>
        <v>353292.91</v>
      </c>
      <c r="Y135" s="181">
        <f t="shared" si="139"/>
        <v>227853.55</v>
      </c>
      <c r="Z135" s="181">
        <f t="shared" si="139"/>
        <v>173538.46</v>
      </c>
      <c r="AA135" s="181">
        <f t="shared" si="139"/>
        <v>139678.11000000002</v>
      </c>
      <c r="AB135" s="181">
        <f t="shared" si="139"/>
        <v>227073.37</v>
      </c>
      <c r="AC135" s="181">
        <f t="shared" si="139"/>
        <v>267390.25</v>
      </c>
      <c r="AD135" s="181">
        <f t="shared" si="139"/>
        <v>233433.72999999998</v>
      </c>
      <c r="AE135" s="37">
        <f t="shared" si="106"/>
        <v>155984.43</v>
      </c>
      <c r="AF135" s="36">
        <f t="shared" si="126"/>
        <v>2513360.2400000002</v>
      </c>
      <c r="AG135" s="161"/>
      <c r="AH135" s="48">
        <f t="shared" ref="AH135:AS135" si="140">AH99+AH111+AH123</f>
        <v>43794.86</v>
      </c>
      <c r="AI135" s="188">
        <f t="shared" si="140"/>
        <v>45771.54</v>
      </c>
      <c r="AJ135" s="188">
        <f t="shared" si="140"/>
        <v>34611.19</v>
      </c>
      <c r="AK135" s="188">
        <f t="shared" si="140"/>
        <v>47909.03</v>
      </c>
      <c r="AL135" s="188">
        <f t="shared" si="140"/>
        <v>48615.869999999995</v>
      </c>
      <c r="AM135" s="188">
        <f t="shared" si="140"/>
        <v>78662.820000000007</v>
      </c>
      <c r="AN135" s="188">
        <f t="shared" si="140"/>
        <v>61347.360000000001</v>
      </c>
      <c r="AO135" s="188">
        <f t="shared" si="140"/>
        <v>36233.89</v>
      </c>
      <c r="AP135" s="188">
        <f t="shared" si="140"/>
        <v>36713.68</v>
      </c>
      <c r="AQ135" s="188">
        <f t="shared" si="140"/>
        <v>49849</v>
      </c>
      <c r="AR135" s="188">
        <f t="shared" si="140"/>
        <v>60348.650000000009</v>
      </c>
      <c r="AS135" s="188">
        <f t="shared" si="140"/>
        <v>51497.01</v>
      </c>
      <c r="AT135" s="55">
        <f t="shared" si="107"/>
        <v>43794.86</v>
      </c>
      <c r="AU135" s="56">
        <f t="shared" si="128"/>
        <v>595354.9</v>
      </c>
    </row>
    <row r="136" spans="1:47" s="9" customFormat="1">
      <c r="A136" s="639"/>
      <c r="B136" s="157"/>
      <c r="C136" s="33" t="s">
        <v>65</v>
      </c>
      <c r="D136" s="48">
        <f t="shared" ref="D136:O136" si="141">D100+D112+D124</f>
        <v>54.375</v>
      </c>
      <c r="E136" s="149">
        <f t="shared" si="141"/>
        <v>29.05</v>
      </c>
      <c r="F136" s="149">
        <f t="shared" si="141"/>
        <v>59.55</v>
      </c>
      <c r="G136" s="149">
        <f t="shared" si="141"/>
        <v>41.325000000000003</v>
      </c>
      <c r="H136" s="149">
        <f t="shared" si="141"/>
        <v>32.375</v>
      </c>
      <c r="I136" s="149">
        <f t="shared" si="141"/>
        <v>65.8</v>
      </c>
      <c r="J136" s="149">
        <f t="shared" si="141"/>
        <v>46.7</v>
      </c>
      <c r="K136" s="149">
        <f t="shared" si="141"/>
        <v>37</v>
      </c>
      <c r="L136" s="149">
        <f t="shared" si="141"/>
        <v>30.475000000000001</v>
      </c>
      <c r="M136" s="149">
        <f t="shared" si="141"/>
        <v>47.674999999999997</v>
      </c>
      <c r="N136" s="149">
        <f t="shared" si="141"/>
        <v>43.350000000000009</v>
      </c>
      <c r="O136" s="149">
        <f t="shared" si="141"/>
        <v>45.849999999999994</v>
      </c>
      <c r="P136" s="99">
        <f t="shared" si="105"/>
        <v>54.375</v>
      </c>
      <c r="Q136" s="50">
        <f t="shared" si="124"/>
        <v>533.52500000000009</v>
      </c>
      <c r="R136" s="161"/>
      <c r="S136" s="48">
        <f t="shared" ref="S136:AD136" si="142">S100+S112+S124</f>
        <v>256249.55</v>
      </c>
      <c r="T136" s="181">
        <f t="shared" si="142"/>
        <v>141462.66</v>
      </c>
      <c r="U136" s="181">
        <f t="shared" si="142"/>
        <v>269516.03999999998</v>
      </c>
      <c r="V136" s="181">
        <f t="shared" si="142"/>
        <v>202260.90999999997</v>
      </c>
      <c r="W136" s="181">
        <f t="shared" si="142"/>
        <v>155747.88</v>
      </c>
      <c r="X136" s="181">
        <f t="shared" si="142"/>
        <v>301462.80000000005</v>
      </c>
      <c r="Y136" s="181">
        <f t="shared" si="142"/>
        <v>223785.38999999998</v>
      </c>
      <c r="Z136" s="181">
        <f t="shared" si="142"/>
        <v>176399.86</v>
      </c>
      <c r="AA136" s="181">
        <f t="shared" si="142"/>
        <v>156194.15</v>
      </c>
      <c r="AB136" s="181">
        <f t="shared" si="142"/>
        <v>234739.02</v>
      </c>
      <c r="AC136" s="181">
        <f t="shared" si="142"/>
        <v>207795.95</v>
      </c>
      <c r="AD136" s="181">
        <f t="shared" si="142"/>
        <v>205985.79</v>
      </c>
      <c r="AE136" s="37">
        <f t="shared" si="106"/>
        <v>256249.55</v>
      </c>
      <c r="AF136" s="36">
        <f t="shared" si="126"/>
        <v>2531600</v>
      </c>
      <c r="AG136" s="161"/>
      <c r="AH136" s="48">
        <f t="shared" ref="AH136:AS136" si="143">AH100+AH112+AH124</f>
        <v>57782.03</v>
      </c>
      <c r="AI136" s="188">
        <f t="shared" si="143"/>
        <v>35772.19</v>
      </c>
      <c r="AJ136" s="188">
        <f t="shared" si="143"/>
        <v>54798.720000000001</v>
      </c>
      <c r="AK136" s="188">
        <f t="shared" si="143"/>
        <v>51884.160000000003</v>
      </c>
      <c r="AL136" s="188">
        <f t="shared" si="143"/>
        <v>38376.06</v>
      </c>
      <c r="AM136" s="188">
        <f t="shared" si="143"/>
        <v>65493.119999999995</v>
      </c>
      <c r="AN136" s="188">
        <f t="shared" si="143"/>
        <v>52033.41</v>
      </c>
      <c r="AO136" s="188">
        <f t="shared" si="143"/>
        <v>42082.979999999996</v>
      </c>
      <c r="AP136" s="188">
        <f t="shared" si="143"/>
        <v>44691.91</v>
      </c>
      <c r="AQ136" s="188">
        <f t="shared" si="143"/>
        <v>58173.42</v>
      </c>
      <c r="AR136" s="188">
        <f t="shared" si="143"/>
        <v>47286.73</v>
      </c>
      <c r="AS136" s="188">
        <f t="shared" si="143"/>
        <v>39359.93</v>
      </c>
      <c r="AT136" s="55">
        <f t="shared" si="107"/>
        <v>57782.03</v>
      </c>
      <c r="AU136" s="56">
        <f t="shared" si="128"/>
        <v>587734.66000000015</v>
      </c>
    </row>
    <row r="137" spans="1:47" s="9" customFormat="1">
      <c r="A137" s="639"/>
      <c r="B137" s="157"/>
      <c r="C137" s="30" t="s">
        <v>72</v>
      </c>
      <c r="D137" s="48">
        <f t="shared" ref="D137:O137" si="144">D101+D113+D125</f>
        <v>23.15</v>
      </c>
      <c r="E137" s="149">
        <f t="shared" si="144"/>
        <v>52.56</v>
      </c>
      <c r="F137" s="149">
        <f t="shared" si="144"/>
        <v>71.44</v>
      </c>
      <c r="G137" s="149">
        <f t="shared" si="144"/>
        <v>52.83</v>
      </c>
      <c r="H137" s="149">
        <f t="shared" si="144"/>
        <v>28.63</v>
      </c>
      <c r="I137" s="149">
        <f t="shared" si="144"/>
        <v>78.039999999999992</v>
      </c>
      <c r="J137" s="149">
        <f t="shared" si="144"/>
        <v>40.049999999999997</v>
      </c>
      <c r="K137" s="149">
        <f t="shared" si="144"/>
        <v>37.18</v>
      </c>
      <c r="L137" s="149">
        <f t="shared" si="144"/>
        <v>51.4</v>
      </c>
      <c r="M137" s="149">
        <f t="shared" si="144"/>
        <v>22.96</v>
      </c>
      <c r="N137" s="149">
        <f t="shared" si="144"/>
        <v>50.629999999999995</v>
      </c>
      <c r="O137" s="149">
        <f t="shared" si="144"/>
        <v>25.759999999999998</v>
      </c>
      <c r="P137" s="99">
        <f t="shared" si="105"/>
        <v>23.15</v>
      </c>
      <c r="Q137" s="50">
        <f t="shared" si="124"/>
        <v>534.63</v>
      </c>
      <c r="R137" s="161"/>
      <c r="S137" s="48">
        <f t="shared" ref="S137:AD137" si="145">S101+S113+S125</f>
        <v>115710</v>
      </c>
      <c r="T137" s="181">
        <f t="shared" si="145"/>
        <v>240711.7</v>
      </c>
      <c r="U137" s="181">
        <f t="shared" si="145"/>
        <v>326052.5</v>
      </c>
      <c r="V137" s="181">
        <f t="shared" si="145"/>
        <v>240721.25</v>
      </c>
      <c r="W137" s="181">
        <f t="shared" si="145"/>
        <v>136007.32</v>
      </c>
      <c r="X137" s="181">
        <f t="shared" si="145"/>
        <v>359977.67</v>
      </c>
      <c r="Y137" s="181">
        <f t="shared" si="145"/>
        <v>194109.66</v>
      </c>
      <c r="Z137" s="181">
        <f t="shared" si="145"/>
        <v>184073.21</v>
      </c>
      <c r="AA137" s="181">
        <f t="shared" si="145"/>
        <v>242387.34999999998</v>
      </c>
      <c r="AB137" s="181">
        <f t="shared" si="145"/>
        <v>115417.34</v>
      </c>
      <c r="AC137" s="181">
        <f t="shared" si="145"/>
        <v>223786.61000000002</v>
      </c>
      <c r="AD137" s="181">
        <f t="shared" si="145"/>
        <v>128162</v>
      </c>
      <c r="AE137" s="37">
        <f t="shared" si="106"/>
        <v>115710</v>
      </c>
      <c r="AF137" s="36">
        <f t="shared" si="126"/>
        <v>2507116.6099999994</v>
      </c>
      <c r="AG137" s="161"/>
      <c r="AH137" s="48">
        <f t="shared" ref="AH137:AS137" si="146">AH101+AH113+AH125</f>
        <v>29218.94</v>
      </c>
      <c r="AI137" s="188">
        <f t="shared" si="146"/>
        <v>49631.44</v>
      </c>
      <c r="AJ137" s="188">
        <f t="shared" si="146"/>
        <v>63590.079999999994</v>
      </c>
      <c r="AK137" s="188">
        <f t="shared" si="146"/>
        <v>47904.7</v>
      </c>
      <c r="AL137" s="188">
        <f t="shared" si="146"/>
        <v>29868.600000000002</v>
      </c>
      <c r="AM137" s="188">
        <f t="shared" si="146"/>
        <v>73344.239999999991</v>
      </c>
      <c r="AN137" s="188">
        <f t="shared" si="146"/>
        <v>43932.43</v>
      </c>
      <c r="AO137" s="188">
        <f t="shared" si="146"/>
        <v>45510.23</v>
      </c>
      <c r="AP137" s="188">
        <f t="shared" si="146"/>
        <v>51469.560000000005</v>
      </c>
      <c r="AQ137" s="188">
        <f t="shared" si="146"/>
        <v>29694.02</v>
      </c>
      <c r="AR137" s="188">
        <f t="shared" si="146"/>
        <v>39941.129999999997</v>
      </c>
      <c r="AS137" s="188">
        <f t="shared" si="146"/>
        <v>32064</v>
      </c>
      <c r="AT137" s="55">
        <f t="shared" si="107"/>
        <v>29218.94</v>
      </c>
      <c r="AU137" s="56">
        <f t="shared" si="128"/>
        <v>536169.37</v>
      </c>
    </row>
    <row r="138" spans="1:47" s="9" customFormat="1">
      <c r="A138" s="639"/>
      <c r="B138" s="157"/>
      <c r="C138" s="30" t="s">
        <v>86</v>
      </c>
      <c r="D138" s="48">
        <f t="shared" ref="D138:O138" si="147">D102+D114+D126</f>
        <v>51.36</v>
      </c>
      <c r="E138" s="149">
        <f t="shared" si="147"/>
        <v>45.660000000000004</v>
      </c>
      <c r="F138" s="149">
        <f t="shared" si="147"/>
        <v>28.98</v>
      </c>
      <c r="G138" s="149">
        <f t="shared" si="147"/>
        <v>52.360000000000007</v>
      </c>
      <c r="H138" s="149">
        <f t="shared" si="147"/>
        <v>42.610000000000007</v>
      </c>
      <c r="I138" s="149">
        <f t="shared" si="147"/>
        <v>62.73</v>
      </c>
      <c r="J138" s="149">
        <f t="shared" si="147"/>
        <v>37.58</v>
      </c>
      <c r="K138" s="149">
        <f t="shared" si="147"/>
        <v>55.31</v>
      </c>
      <c r="L138" s="149">
        <f t="shared" si="147"/>
        <v>50.81</v>
      </c>
      <c r="M138" s="149">
        <f t="shared" si="147"/>
        <v>44.15</v>
      </c>
      <c r="N138" s="149">
        <f t="shared" si="147"/>
        <v>44.35</v>
      </c>
      <c r="O138" s="149">
        <f t="shared" si="147"/>
        <v>58.610000000000007</v>
      </c>
      <c r="P138" s="99">
        <f t="shared" si="105"/>
        <v>51.36</v>
      </c>
      <c r="Q138" s="50">
        <f t="shared" si="124"/>
        <v>574.51</v>
      </c>
      <c r="R138" s="161"/>
      <c r="S138" s="48">
        <f t="shared" ref="S138:AD138" si="148">S102+S114+S126</f>
        <v>250042</v>
      </c>
      <c r="T138" s="181">
        <f t="shared" si="148"/>
        <v>197055.94</v>
      </c>
      <c r="U138" s="181">
        <f t="shared" si="148"/>
        <v>145313.4</v>
      </c>
      <c r="V138" s="181">
        <f t="shared" si="148"/>
        <v>238459.34</v>
      </c>
      <c r="W138" s="181">
        <f t="shared" si="148"/>
        <v>199661.57</v>
      </c>
      <c r="X138" s="181">
        <f t="shared" si="148"/>
        <v>290253.96999999997</v>
      </c>
      <c r="Y138" s="181">
        <f t="shared" si="148"/>
        <v>165912.20000000001</v>
      </c>
      <c r="Z138" s="181">
        <f t="shared" si="148"/>
        <v>267736.79000000004</v>
      </c>
      <c r="AA138" s="181">
        <f t="shared" si="148"/>
        <v>248481.66</v>
      </c>
      <c r="AB138" s="181">
        <f t="shared" si="148"/>
        <v>202404.72999999998</v>
      </c>
      <c r="AC138" s="181">
        <f t="shared" si="148"/>
        <v>214744.37</v>
      </c>
      <c r="AD138" s="181">
        <f t="shared" si="148"/>
        <v>266688</v>
      </c>
      <c r="AE138" s="37">
        <f t="shared" si="106"/>
        <v>250042</v>
      </c>
      <c r="AF138" s="36">
        <f t="shared" si="126"/>
        <v>2686753.9699999997</v>
      </c>
      <c r="AG138" s="161"/>
      <c r="AH138" s="48">
        <f t="shared" ref="AH138:AS138" si="149">AH102+AH114+AH126</f>
        <v>58657.26</v>
      </c>
      <c r="AI138" s="188">
        <f t="shared" si="149"/>
        <v>31843.1</v>
      </c>
      <c r="AJ138" s="188">
        <f t="shared" si="149"/>
        <v>37087.4</v>
      </c>
      <c r="AK138" s="188">
        <f t="shared" si="149"/>
        <v>46871.3</v>
      </c>
      <c r="AL138" s="188">
        <f t="shared" si="149"/>
        <v>41617.07</v>
      </c>
      <c r="AM138" s="188">
        <f t="shared" si="149"/>
        <v>60445.979999999996</v>
      </c>
      <c r="AN138" s="188">
        <f t="shared" si="149"/>
        <v>29160.28</v>
      </c>
      <c r="AO138" s="188">
        <f t="shared" si="149"/>
        <v>63737.060000000005</v>
      </c>
      <c r="AP138" s="188">
        <f t="shared" si="149"/>
        <v>60977.539999999994</v>
      </c>
      <c r="AQ138" s="188">
        <f t="shared" si="149"/>
        <v>41970.2</v>
      </c>
      <c r="AR138" s="188">
        <f t="shared" si="149"/>
        <v>50874.380000000005</v>
      </c>
      <c r="AS138" s="188">
        <f t="shared" si="149"/>
        <v>53820.390000000007</v>
      </c>
      <c r="AT138" s="55">
        <f t="shared" si="107"/>
        <v>58657.26</v>
      </c>
      <c r="AU138" s="56">
        <f t="shared" si="128"/>
        <v>577061.96</v>
      </c>
    </row>
    <row r="139" spans="1:47" s="9" customFormat="1">
      <c r="A139" s="639"/>
      <c r="B139" s="157"/>
      <c r="C139" s="30" t="s">
        <v>96</v>
      </c>
      <c r="D139" s="48">
        <f t="shared" ref="D139:O141" si="150">D103+D115+D127</f>
        <v>33.130000000000003</v>
      </c>
      <c r="E139" s="149">
        <f t="shared" si="150"/>
        <v>27.73</v>
      </c>
      <c r="F139" s="149">
        <f t="shared" si="150"/>
        <v>49.580000000000005</v>
      </c>
      <c r="G139" s="149">
        <f t="shared" si="150"/>
        <v>28.16</v>
      </c>
      <c r="H139" s="149">
        <f t="shared" si="150"/>
        <v>67.73</v>
      </c>
      <c r="I139" s="149">
        <f t="shared" si="150"/>
        <v>23.91</v>
      </c>
      <c r="J139" s="149">
        <f t="shared" si="150"/>
        <v>64.73</v>
      </c>
      <c r="K139" s="149">
        <f t="shared" si="150"/>
        <v>16.39</v>
      </c>
      <c r="L139" s="149">
        <f t="shared" si="150"/>
        <v>21.61</v>
      </c>
      <c r="M139" s="149">
        <f t="shared" si="150"/>
        <v>63.31</v>
      </c>
      <c r="N139" s="149">
        <f t="shared" si="150"/>
        <v>9.4499999999999993</v>
      </c>
      <c r="O139" s="149">
        <f t="shared" si="150"/>
        <v>10.85</v>
      </c>
      <c r="P139" s="99">
        <f t="shared" si="105"/>
        <v>33.130000000000003</v>
      </c>
      <c r="Q139" s="50">
        <f t="shared" si="124"/>
        <v>416.58</v>
      </c>
      <c r="R139" s="161"/>
      <c r="S139" s="48">
        <f t="shared" ref="S139:AD141" si="151">S103+S115+S127</f>
        <v>166257</v>
      </c>
      <c r="T139" s="181">
        <f t="shared" si="151"/>
        <v>139974.56</v>
      </c>
      <c r="U139" s="181">
        <f>U103+U115+U127</f>
        <v>220506.76</v>
      </c>
      <c r="V139" s="181">
        <f t="shared" si="151"/>
        <v>140617.78999999998</v>
      </c>
      <c r="W139" s="181">
        <f t="shared" si="151"/>
        <v>313285.95</v>
      </c>
      <c r="X139" s="181">
        <f t="shared" si="151"/>
        <v>120434.31</v>
      </c>
      <c r="Y139" s="181">
        <f t="shared" si="151"/>
        <v>293670.21999999997</v>
      </c>
      <c r="Z139" s="181">
        <f t="shared" si="151"/>
        <v>83391.88</v>
      </c>
      <c r="AA139" s="181">
        <f t="shared" si="151"/>
        <v>109411.37</v>
      </c>
      <c r="AB139" s="181">
        <f t="shared" si="151"/>
        <v>290416.84999999998</v>
      </c>
      <c r="AC139" s="181">
        <f t="shared" si="151"/>
        <v>48079</v>
      </c>
      <c r="AD139" s="181">
        <f t="shared" si="151"/>
        <v>55251</v>
      </c>
      <c r="AE139" s="37">
        <f t="shared" si="106"/>
        <v>166257</v>
      </c>
      <c r="AF139" s="36">
        <f t="shared" si="126"/>
        <v>1981296.6900000004</v>
      </c>
      <c r="AG139" s="161"/>
      <c r="AH139" s="48">
        <f t="shared" ref="AH139:AS141" si="152">AH103+AH115+AH127</f>
        <v>43625.99</v>
      </c>
      <c r="AI139" s="188">
        <f t="shared" si="152"/>
        <v>37306.1</v>
      </c>
      <c r="AJ139" s="188">
        <f t="shared" si="152"/>
        <v>40934.950000000004</v>
      </c>
      <c r="AK139" s="188">
        <f t="shared" si="152"/>
        <v>36590.47</v>
      </c>
      <c r="AL139" s="188">
        <f t="shared" si="152"/>
        <v>63104.28</v>
      </c>
      <c r="AM139" s="188">
        <f t="shared" si="152"/>
        <v>31913.84</v>
      </c>
      <c r="AN139" s="188">
        <f t="shared" si="152"/>
        <v>55084.24</v>
      </c>
      <c r="AO139" s="188">
        <f t="shared" si="152"/>
        <v>22527.56</v>
      </c>
      <c r="AP139" s="188">
        <f t="shared" si="152"/>
        <v>29282.57</v>
      </c>
      <c r="AQ139" s="188">
        <f t="shared" si="152"/>
        <v>56489.08</v>
      </c>
      <c r="AR139" s="188">
        <f t="shared" si="152"/>
        <v>13089.39</v>
      </c>
      <c r="AS139" s="188">
        <f t="shared" si="152"/>
        <v>14309</v>
      </c>
      <c r="AT139" s="55">
        <f t="shared" si="107"/>
        <v>43625.99</v>
      </c>
      <c r="AU139" s="56">
        <f t="shared" si="128"/>
        <v>444257.47000000003</v>
      </c>
    </row>
    <row r="140" spans="1:47" s="9" customFormat="1">
      <c r="A140" s="639"/>
      <c r="B140" s="232"/>
      <c r="C140" s="30" t="s">
        <v>119</v>
      </c>
      <c r="D140" s="48">
        <f t="shared" si="150"/>
        <v>29.7</v>
      </c>
      <c r="E140" s="149"/>
      <c r="F140" s="149"/>
      <c r="G140" s="149"/>
      <c r="H140" s="149"/>
      <c r="I140" s="149"/>
      <c r="J140" s="149"/>
      <c r="K140" s="149"/>
      <c r="L140" s="149"/>
      <c r="M140" s="149"/>
      <c r="N140" s="149"/>
      <c r="O140" s="149"/>
      <c r="P140" s="99">
        <f t="shared" si="105"/>
        <v>29.7</v>
      </c>
      <c r="Q140" s="50">
        <f t="shared" si="124"/>
        <v>29.7</v>
      </c>
      <c r="R140" s="161"/>
      <c r="S140" s="48">
        <f t="shared" si="151"/>
        <v>141379</v>
      </c>
      <c r="T140" s="181"/>
      <c r="U140" s="181"/>
      <c r="V140" s="181"/>
      <c r="W140" s="181"/>
      <c r="X140" s="181"/>
      <c r="Y140" s="181"/>
      <c r="Z140" s="181"/>
      <c r="AA140" s="181"/>
      <c r="AB140" s="181"/>
      <c r="AC140" s="181"/>
      <c r="AD140" s="181"/>
      <c r="AE140" s="37">
        <f t="shared" si="106"/>
        <v>141379</v>
      </c>
      <c r="AF140" s="36">
        <f>SUM(S140:AD140)</f>
        <v>141379</v>
      </c>
      <c r="AG140" s="161"/>
      <c r="AH140" s="48">
        <f t="shared" si="152"/>
        <v>20026</v>
      </c>
      <c r="AI140" s="188"/>
      <c r="AJ140" s="188"/>
      <c r="AK140" s="188"/>
      <c r="AL140" s="188"/>
      <c r="AM140" s="188"/>
      <c r="AN140" s="188"/>
      <c r="AO140" s="188"/>
      <c r="AP140" s="188"/>
      <c r="AQ140" s="188"/>
      <c r="AR140" s="188"/>
      <c r="AS140" s="188"/>
      <c r="AT140" s="55">
        <f t="shared" si="107"/>
        <v>20026</v>
      </c>
      <c r="AU140" s="56">
        <f t="shared" si="128"/>
        <v>20026</v>
      </c>
    </row>
    <row r="141" spans="1:47" s="9" customFormat="1">
      <c r="A141" s="639"/>
      <c r="B141" s="157"/>
      <c r="C141" s="30" t="s">
        <v>120</v>
      </c>
      <c r="D141" s="48">
        <f t="shared" si="150"/>
        <v>36</v>
      </c>
      <c r="E141" s="149">
        <f t="shared" si="150"/>
        <v>36</v>
      </c>
      <c r="F141" s="149">
        <f t="shared" si="150"/>
        <v>36</v>
      </c>
      <c r="G141" s="149">
        <f t="shared" si="150"/>
        <v>38</v>
      </c>
      <c r="H141" s="149">
        <f t="shared" si="150"/>
        <v>36</v>
      </c>
      <c r="I141" s="149">
        <f t="shared" si="150"/>
        <v>36</v>
      </c>
      <c r="J141" s="149">
        <f t="shared" si="150"/>
        <v>36</v>
      </c>
      <c r="K141" s="149">
        <f t="shared" si="150"/>
        <v>36</v>
      </c>
      <c r="L141" s="149">
        <f t="shared" si="150"/>
        <v>38</v>
      </c>
      <c r="M141" s="149">
        <f t="shared" si="150"/>
        <v>36</v>
      </c>
      <c r="N141" s="149">
        <f t="shared" si="150"/>
        <v>36</v>
      </c>
      <c r="O141" s="149">
        <f t="shared" si="150"/>
        <v>37</v>
      </c>
      <c r="P141" s="99">
        <f t="shared" si="105"/>
        <v>36</v>
      </c>
      <c r="Q141" s="50">
        <f t="shared" si="124"/>
        <v>437</v>
      </c>
      <c r="R141" s="161"/>
      <c r="S141" s="48">
        <f t="shared" si="151"/>
        <v>177762.73500000002</v>
      </c>
      <c r="T141" s="181">
        <f t="shared" si="151"/>
        <v>172873.98499999999</v>
      </c>
      <c r="U141" s="181">
        <f t="shared" si="151"/>
        <v>164939.23499999999</v>
      </c>
      <c r="V141" s="181">
        <f t="shared" si="151"/>
        <v>180008.255</v>
      </c>
      <c r="W141" s="181">
        <f t="shared" si="151"/>
        <v>174997.48500000002</v>
      </c>
      <c r="X141" s="181">
        <f t="shared" si="151"/>
        <v>173481.36000000004</v>
      </c>
      <c r="Y141" s="181">
        <f t="shared" si="151"/>
        <v>172667.46000000002</v>
      </c>
      <c r="Z141" s="181">
        <f t="shared" si="151"/>
        <v>168793.26</v>
      </c>
      <c r="AA141" s="181">
        <f t="shared" si="151"/>
        <v>175833.88</v>
      </c>
      <c r="AB141" s="181">
        <f t="shared" si="151"/>
        <v>174843.98499999999</v>
      </c>
      <c r="AC141" s="181">
        <f t="shared" si="151"/>
        <v>165647.35999999999</v>
      </c>
      <c r="AD141" s="181">
        <f t="shared" si="151"/>
        <v>173902.12</v>
      </c>
      <c r="AE141" s="37">
        <f t="shared" si="106"/>
        <v>177762.73500000002</v>
      </c>
      <c r="AF141" s="36">
        <f t="shared" si="126"/>
        <v>2075751.1199999996</v>
      </c>
      <c r="AG141" s="161"/>
      <c r="AH141" s="48">
        <f t="shared" si="152"/>
        <v>44578.501000000011</v>
      </c>
      <c r="AI141" s="188">
        <f t="shared" si="152"/>
        <v>39489.04800000001</v>
      </c>
      <c r="AJ141" s="188">
        <f t="shared" si="152"/>
        <v>31879.642500000009</v>
      </c>
      <c r="AK141" s="188">
        <f t="shared" si="152"/>
        <v>39485.532500000001</v>
      </c>
      <c r="AL141" s="188">
        <f t="shared" si="152"/>
        <v>41642.592500000006</v>
      </c>
      <c r="AM141" s="188">
        <f t="shared" si="152"/>
        <v>40131.576000000008</v>
      </c>
      <c r="AN141" s="188">
        <f t="shared" si="152"/>
        <v>39668.920500000022</v>
      </c>
      <c r="AO141" s="188">
        <f t="shared" si="152"/>
        <v>35584.133750000008</v>
      </c>
      <c r="AP141" s="188">
        <f t="shared" si="152"/>
        <v>39390.920000000006</v>
      </c>
      <c r="AQ141" s="188">
        <f t="shared" si="152"/>
        <v>41807.252</v>
      </c>
      <c r="AR141" s="188">
        <f t="shared" si="152"/>
        <v>32364.447500000006</v>
      </c>
      <c r="AS141" s="188">
        <f t="shared" si="152"/>
        <v>37196.220000000008</v>
      </c>
      <c r="AT141" s="55">
        <f t="shared" si="107"/>
        <v>44578.501000000011</v>
      </c>
      <c r="AU141" s="56">
        <f t="shared" si="128"/>
        <v>463218.78625000012</v>
      </c>
    </row>
    <row r="142" spans="1:47" s="9" customFormat="1" ht="15.75" thickBot="1">
      <c r="A142" s="640"/>
      <c r="B142" s="159"/>
      <c r="C142" s="31" t="s">
        <v>18</v>
      </c>
      <c r="D142" s="94">
        <f t="shared" ref="D142:O142" si="153">D140-D141</f>
        <v>-6.3000000000000007</v>
      </c>
      <c r="E142" s="150">
        <f t="shared" si="153"/>
        <v>-36</v>
      </c>
      <c r="F142" s="150">
        <f t="shared" si="153"/>
        <v>-36</v>
      </c>
      <c r="G142" s="150">
        <f t="shared" si="153"/>
        <v>-38</v>
      </c>
      <c r="H142" s="150">
        <f t="shared" si="153"/>
        <v>-36</v>
      </c>
      <c r="I142" s="150">
        <f t="shared" si="153"/>
        <v>-36</v>
      </c>
      <c r="J142" s="150">
        <f t="shared" si="153"/>
        <v>-36</v>
      </c>
      <c r="K142" s="150">
        <f t="shared" si="153"/>
        <v>-36</v>
      </c>
      <c r="L142" s="150">
        <f t="shared" si="153"/>
        <v>-38</v>
      </c>
      <c r="M142" s="150">
        <f t="shared" si="153"/>
        <v>-36</v>
      </c>
      <c r="N142" s="150">
        <f t="shared" si="153"/>
        <v>-36</v>
      </c>
      <c r="O142" s="150">
        <f t="shared" si="153"/>
        <v>-37</v>
      </c>
      <c r="P142" s="116">
        <f t="shared" si="105"/>
        <v>-6.3000000000000007</v>
      </c>
      <c r="Q142" s="98">
        <f t="shared" si="124"/>
        <v>-407.3</v>
      </c>
      <c r="R142" s="162"/>
      <c r="S142" s="94">
        <f t="shared" ref="S142:AD142" si="154">S140-S141</f>
        <v>-36383.735000000015</v>
      </c>
      <c r="T142" s="229">
        <f t="shared" si="154"/>
        <v>-172873.98499999999</v>
      </c>
      <c r="U142" s="229">
        <f t="shared" si="154"/>
        <v>-164939.23499999999</v>
      </c>
      <c r="V142" s="229">
        <f t="shared" si="154"/>
        <v>-180008.255</v>
      </c>
      <c r="W142" s="229">
        <f t="shared" si="154"/>
        <v>-174997.48500000002</v>
      </c>
      <c r="X142" s="229">
        <f t="shared" si="154"/>
        <v>-173481.36000000004</v>
      </c>
      <c r="Y142" s="229">
        <f t="shared" si="154"/>
        <v>-172667.46000000002</v>
      </c>
      <c r="Z142" s="229">
        <f t="shared" si="154"/>
        <v>-168793.26</v>
      </c>
      <c r="AA142" s="229">
        <f t="shared" si="154"/>
        <v>-175833.88</v>
      </c>
      <c r="AB142" s="229">
        <f t="shared" si="154"/>
        <v>-174843.98499999999</v>
      </c>
      <c r="AC142" s="229">
        <f t="shared" si="154"/>
        <v>-165647.35999999999</v>
      </c>
      <c r="AD142" s="229">
        <f t="shared" si="154"/>
        <v>-173902.12</v>
      </c>
      <c r="AE142" s="92">
        <f t="shared" si="106"/>
        <v>-36383.735000000015</v>
      </c>
      <c r="AF142" s="93">
        <f t="shared" si="126"/>
        <v>-1934372.1199999996</v>
      </c>
      <c r="AG142" s="162"/>
      <c r="AH142" s="94">
        <f t="shared" ref="AH142:AS142" si="155">AH140-AH141</f>
        <v>-24552.501000000011</v>
      </c>
      <c r="AI142" s="231">
        <f t="shared" si="155"/>
        <v>-39489.04800000001</v>
      </c>
      <c r="AJ142" s="231">
        <f t="shared" si="155"/>
        <v>-31879.642500000009</v>
      </c>
      <c r="AK142" s="231">
        <f t="shared" si="155"/>
        <v>-39485.532500000001</v>
      </c>
      <c r="AL142" s="231">
        <f t="shared" si="155"/>
        <v>-41642.592500000006</v>
      </c>
      <c r="AM142" s="231">
        <f t="shared" si="155"/>
        <v>-40131.576000000008</v>
      </c>
      <c r="AN142" s="231">
        <f t="shared" si="155"/>
        <v>-39668.920500000022</v>
      </c>
      <c r="AO142" s="231">
        <f t="shared" si="155"/>
        <v>-35584.133750000008</v>
      </c>
      <c r="AP142" s="231">
        <f t="shared" si="155"/>
        <v>-39390.920000000006</v>
      </c>
      <c r="AQ142" s="231">
        <f t="shared" si="155"/>
        <v>-41807.252</v>
      </c>
      <c r="AR142" s="231">
        <f t="shared" si="155"/>
        <v>-32364.447500000006</v>
      </c>
      <c r="AS142" s="231">
        <f t="shared" si="155"/>
        <v>-37196.220000000008</v>
      </c>
      <c r="AT142" s="100">
        <f t="shared" si="107"/>
        <v>-24552.501000000011</v>
      </c>
      <c r="AU142" s="114">
        <f t="shared" si="128"/>
        <v>-443192.78625000012</v>
      </c>
    </row>
    <row r="143" spans="1:47" s="9" customFormat="1">
      <c r="A143" s="630" t="s">
        <v>104</v>
      </c>
      <c r="B143" s="156" t="s">
        <v>74</v>
      </c>
      <c r="C143" s="29" t="s">
        <v>51</v>
      </c>
      <c r="D143" s="248">
        <v>0</v>
      </c>
      <c r="E143" s="181">
        <v>0.41336250000000002</v>
      </c>
      <c r="F143" s="181">
        <v>0</v>
      </c>
      <c r="G143" s="181">
        <v>0.13778750000000001</v>
      </c>
      <c r="H143" s="181">
        <v>0</v>
      </c>
      <c r="I143" s="181">
        <v>0.13778750000000001</v>
      </c>
      <c r="J143" s="181">
        <v>0</v>
      </c>
      <c r="K143" s="181">
        <v>0</v>
      </c>
      <c r="L143" s="181">
        <v>0</v>
      </c>
      <c r="M143" s="181">
        <v>0.27557500000000001</v>
      </c>
      <c r="N143" s="181">
        <v>0</v>
      </c>
      <c r="O143" s="181"/>
      <c r="P143" s="182">
        <f t="shared" si="105"/>
        <v>0</v>
      </c>
      <c r="Q143" s="183">
        <f>SUM(D143:O143)</f>
        <v>0.96451249999999999</v>
      </c>
      <c r="R143" s="184"/>
      <c r="S143" s="248">
        <v>0</v>
      </c>
      <c r="T143" s="187">
        <v>2108.15</v>
      </c>
      <c r="U143" s="187">
        <v>0</v>
      </c>
      <c r="V143" s="187">
        <v>713.74</v>
      </c>
      <c r="W143" s="187">
        <v>0</v>
      </c>
      <c r="X143" s="187">
        <v>713.74</v>
      </c>
      <c r="Y143" s="187">
        <v>0</v>
      </c>
      <c r="Z143" s="187">
        <v>0</v>
      </c>
      <c r="AA143" s="187">
        <v>0</v>
      </c>
      <c r="AB143" s="187">
        <v>1427.48</v>
      </c>
      <c r="AC143" s="187">
        <v>0</v>
      </c>
      <c r="AD143" s="187">
        <v>0</v>
      </c>
      <c r="AE143" s="37">
        <f t="shared" si="106"/>
        <v>0</v>
      </c>
      <c r="AF143" s="36">
        <f>SUM(S143:AD143)</f>
        <v>4963.1100000000006</v>
      </c>
      <c r="AG143" s="184"/>
      <c r="AH143" s="248">
        <v>0</v>
      </c>
      <c r="AI143" s="185">
        <v>782.97</v>
      </c>
      <c r="AJ143" s="185">
        <v>0</v>
      </c>
      <c r="AK143" s="185">
        <v>288.54000000000002</v>
      </c>
      <c r="AL143" s="185">
        <v>0</v>
      </c>
      <c r="AM143" s="185">
        <v>288.58999999999997</v>
      </c>
      <c r="AN143" s="185">
        <v>0</v>
      </c>
      <c r="AO143" s="185">
        <v>0</v>
      </c>
      <c r="AP143" s="185">
        <v>0</v>
      </c>
      <c r="AQ143" s="185">
        <v>573.77</v>
      </c>
      <c r="AR143" s="185">
        <v>0</v>
      </c>
      <c r="AS143" s="188">
        <v>0</v>
      </c>
      <c r="AT143" s="55">
        <f t="shared" si="107"/>
        <v>0</v>
      </c>
      <c r="AU143" s="186">
        <f>SUM(AH143:AS143)</f>
        <v>1933.87</v>
      </c>
    </row>
    <row r="144" spans="1:47" s="9" customFormat="1">
      <c r="A144" s="631"/>
      <c r="B144" s="157"/>
      <c r="C144" s="30" t="s">
        <v>52</v>
      </c>
      <c r="D144" s="248">
        <v>0</v>
      </c>
      <c r="E144" s="181">
        <v>0</v>
      </c>
      <c r="F144" s="181">
        <v>0</v>
      </c>
      <c r="G144" s="181">
        <v>0</v>
      </c>
      <c r="H144" s="181">
        <v>0</v>
      </c>
      <c r="I144" s="181">
        <v>0</v>
      </c>
      <c r="J144" s="181">
        <v>0.41336250000000002</v>
      </c>
      <c r="K144" s="181">
        <v>0</v>
      </c>
      <c r="L144" s="181">
        <v>0</v>
      </c>
      <c r="M144" s="181">
        <v>0.33068999999999998</v>
      </c>
      <c r="N144" s="181">
        <v>0</v>
      </c>
      <c r="O144" s="181"/>
      <c r="P144" s="182">
        <f t="shared" si="105"/>
        <v>0</v>
      </c>
      <c r="Q144" s="183">
        <f>SUM(D144:O144)</f>
        <v>0.74405250000000001</v>
      </c>
      <c r="R144" s="184"/>
      <c r="S144" s="248">
        <v>0</v>
      </c>
      <c r="T144" s="187">
        <v>0</v>
      </c>
      <c r="U144" s="187">
        <v>0</v>
      </c>
      <c r="V144" s="187">
        <v>0</v>
      </c>
      <c r="W144" s="187">
        <v>0</v>
      </c>
      <c r="X144" s="187">
        <v>0</v>
      </c>
      <c r="Y144" s="187">
        <v>2108.15</v>
      </c>
      <c r="Z144" s="187">
        <v>0</v>
      </c>
      <c r="AA144" s="187">
        <v>0</v>
      </c>
      <c r="AB144" s="187">
        <v>1686.52</v>
      </c>
      <c r="AC144" s="187">
        <v>0</v>
      </c>
      <c r="AD144" s="187">
        <v>0</v>
      </c>
      <c r="AE144" s="37">
        <f t="shared" si="106"/>
        <v>0</v>
      </c>
      <c r="AF144" s="36">
        <f>SUM(S144:AD144)</f>
        <v>3794.67</v>
      </c>
      <c r="AG144" s="184"/>
      <c r="AH144" s="248">
        <v>0</v>
      </c>
      <c r="AI144" s="188">
        <v>0</v>
      </c>
      <c r="AJ144" s="188">
        <v>0</v>
      </c>
      <c r="AK144" s="188">
        <v>0</v>
      </c>
      <c r="AL144" s="188">
        <v>0</v>
      </c>
      <c r="AM144" s="188">
        <v>0</v>
      </c>
      <c r="AN144" s="188">
        <v>842.93</v>
      </c>
      <c r="AO144" s="188">
        <v>0</v>
      </c>
      <c r="AP144" s="188">
        <v>0</v>
      </c>
      <c r="AQ144" s="188">
        <v>651</v>
      </c>
      <c r="AR144" s="188">
        <v>0</v>
      </c>
      <c r="AS144" s="188">
        <v>0</v>
      </c>
      <c r="AT144" s="55">
        <f t="shared" si="107"/>
        <v>0</v>
      </c>
      <c r="AU144" s="186">
        <f>SUM(AH144:AS144)</f>
        <v>1493.9299999999998</v>
      </c>
    </row>
    <row r="145" spans="1:47" s="9" customFormat="1">
      <c r="A145" s="631"/>
      <c r="B145" s="157"/>
      <c r="C145" s="30" t="s">
        <v>41</v>
      </c>
      <c r="D145" s="248">
        <v>0.55115000000000003</v>
      </c>
      <c r="E145" s="181">
        <v>0</v>
      </c>
      <c r="F145" s="181">
        <v>0</v>
      </c>
      <c r="G145" s="181">
        <v>0</v>
      </c>
      <c r="H145" s="181">
        <v>0.27557500000000001</v>
      </c>
      <c r="I145" s="181">
        <v>5.5114999999999997E-2</v>
      </c>
      <c r="J145" s="181">
        <v>10.389177500000001</v>
      </c>
      <c r="K145" s="181">
        <v>11.078115</v>
      </c>
      <c r="L145" s="181">
        <v>0.38580500000000001</v>
      </c>
      <c r="M145" s="181">
        <v>3.6375899999999999</v>
      </c>
      <c r="N145" s="181">
        <v>3.3069000000000002</v>
      </c>
      <c r="O145" s="181">
        <v>15.818004999999999</v>
      </c>
      <c r="P145" s="182">
        <f t="shared" si="105"/>
        <v>0.55115000000000003</v>
      </c>
      <c r="Q145" s="183">
        <f>SUM(D145:O145)</f>
        <v>45.497432500000002</v>
      </c>
      <c r="R145" s="184"/>
      <c r="S145" s="248">
        <v>2810.87</v>
      </c>
      <c r="T145" s="187">
        <v>0</v>
      </c>
      <c r="U145" s="187">
        <v>0</v>
      </c>
      <c r="V145" s="187">
        <v>0</v>
      </c>
      <c r="W145" s="187">
        <v>1515.66</v>
      </c>
      <c r="X145" s="187">
        <v>270.06</v>
      </c>
      <c r="Y145" s="187">
        <v>53856.3</v>
      </c>
      <c r="Z145" s="187">
        <v>59702.89</v>
      </c>
      <c r="AA145" s="187">
        <v>-4050.95</v>
      </c>
      <c r="AB145" s="187">
        <v>18022.61</v>
      </c>
      <c r="AC145" s="187">
        <v>16865.189999999999</v>
      </c>
      <c r="AD145" s="187">
        <v>77350.95</v>
      </c>
      <c r="AE145" s="37">
        <f t="shared" si="106"/>
        <v>2810.87</v>
      </c>
      <c r="AF145" s="36">
        <f>SUM(S145:AD145)</f>
        <v>226343.58000000002</v>
      </c>
      <c r="AG145" s="184"/>
      <c r="AH145" s="248">
        <v>852.19</v>
      </c>
      <c r="AI145" s="188">
        <v>0</v>
      </c>
      <c r="AJ145" s="188">
        <v>0</v>
      </c>
      <c r="AK145" s="188">
        <v>0</v>
      </c>
      <c r="AL145" s="188">
        <v>586.26</v>
      </c>
      <c r="AM145" s="188">
        <v>84.14</v>
      </c>
      <c r="AN145" s="188">
        <v>19061.18</v>
      </c>
      <c r="AO145" s="188">
        <v>22602.41</v>
      </c>
      <c r="AP145" s="188">
        <v>-5328.86</v>
      </c>
      <c r="AQ145" s="188">
        <v>6004.01</v>
      </c>
      <c r="AR145" s="188">
        <v>5939.19</v>
      </c>
      <c r="AS145" s="188">
        <v>25647.82</v>
      </c>
      <c r="AT145" s="55">
        <f t="shared" si="107"/>
        <v>852.19</v>
      </c>
      <c r="AU145" s="186">
        <f>SUM(AH145:AS145)</f>
        <v>75448.34</v>
      </c>
    </row>
    <row r="146" spans="1:47" s="9" customFormat="1">
      <c r="A146" s="631"/>
      <c r="B146" s="157"/>
      <c r="C146" s="30" t="s">
        <v>44</v>
      </c>
      <c r="D146" s="248">
        <v>2.3148300000000002</v>
      </c>
      <c r="E146" s="181">
        <v>4.96035</v>
      </c>
      <c r="F146" s="181">
        <v>5.5114999999999998</v>
      </c>
      <c r="G146" s="181">
        <v>1.377875</v>
      </c>
      <c r="H146" s="181">
        <v>4.4367574999999997</v>
      </c>
      <c r="I146" s="181">
        <v>2.480175</v>
      </c>
      <c r="J146" s="181">
        <v>6.6689150000000001</v>
      </c>
      <c r="K146" s="181">
        <v>4.3816424999999999</v>
      </c>
      <c r="L146" s="181">
        <v>5.5666149999999996</v>
      </c>
      <c r="M146" s="181">
        <v>4.7123324999999996</v>
      </c>
      <c r="N146" s="181">
        <v>7.7161</v>
      </c>
      <c r="O146" s="181">
        <v>0.46847749999999999</v>
      </c>
      <c r="P146" s="182">
        <f t="shared" si="105"/>
        <v>2.3148300000000002</v>
      </c>
      <c r="Q146" s="183">
        <f>SUM(D146:O146)</f>
        <v>50.595569999999995</v>
      </c>
      <c r="R146" s="184"/>
      <c r="S146" s="248">
        <v>11860.76</v>
      </c>
      <c r="T146" s="187">
        <v>24871.75</v>
      </c>
      <c r="U146" s="187">
        <v>28143.84</v>
      </c>
      <c r="V146" s="187">
        <v>7137.39</v>
      </c>
      <c r="W146" s="187">
        <v>22671.56</v>
      </c>
      <c r="X146" s="187">
        <v>12759.13</v>
      </c>
      <c r="Y146" s="187">
        <v>33759.22</v>
      </c>
      <c r="Z146" s="187">
        <v>22423.53</v>
      </c>
      <c r="AA146" s="187">
        <v>27794.68</v>
      </c>
      <c r="AB146" s="187">
        <v>22998.77</v>
      </c>
      <c r="AC146" s="187">
        <v>38700.97</v>
      </c>
      <c r="AD146" s="187">
        <v>2438.61</v>
      </c>
      <c r="AE146" s="37">
        <f t="shared" si="106"/>
        <v>11860.76</v>
      </c>
      <c r="AF146" s="36">
        <f>SUM(S146:AD146)</f>
        <v>255560.21</v>
      </c>
      <c r="AG146" s="184"/>
      <c r="AH146" s="248">
        <v>3996.28</v>
      </c>
      <c r="AI146" s="188">
        <v>8183.14</v>
      </c>
      <c r="AJ146" s="188">
        <v>9905.19</v>
      </c>
      <c r="AK146" s="188">
        <v>2501</v>
      </c>
      <c r="AL146" s="188">
        <v>7971.1</v>
      </c>
      <c r="AM146" s="188">
        <v>4473.7700000000004</v>
      </c>
      <c r="AN146" s="188">
        <v>11313.29</v>
      </c>
      <c r="AO146" s="188">
        <v>7601.57</v>
      </c>
      <c r="AP146" s="188">
        <v>8975.8700000000008</v>
      </c>
      <c r="AQ146" s="188">
        <v>7194.74</v>
      </c>
      <c r="AR146" s="188">
        <v>12760.57</v>
      </c>
      <c r="AS146" s="188">
        <v>857.12</v>
      </c>
      <c r="AT146" s="55">
        <f t="shared" si="107"/>
        <v>3996.28</v>
      </c>
      <c r="AU146" s="186">
        <f>SUM(AH146:AS146)</f>
        <v>85733.639999999985</v>
      </c>
    </row>
    <row r="147" spans="1:47" s="9" customFormat="1">
      <c r="A147" s="631"/>
      <c r="B147" s="157"/>
      <c r="C147" s="30" t="s">
        <v>49</v>
      </c>
      <c r="D147" s="248">
        <v>2.2046000000000001</v>
      </c>
      <c r="E147" s="181">
        <v>1.377875</v>
      </c>
      <c r="F147" s="181">
        <v>5.6492874999999998</v>
      </c>
      <c r="G147" s="181">
        <v>7.1649500000000002</v>
      </c>
      <c r="H147" s="181">
        <v>4.9327924999999997</v>
      </c>
      <c r="I147" s="181">
        <v>4.5194299999999998</v>
      </c>
      <c r="J147" s="181">
        <v>3.3069000000000002</v>
      </c>
      <c r="K147" s="181">
        <v>1.377875</v>
      </c>
      <c r="L147" s="181">
        <v>5.5114999999999998</v>
      </c>
      <c r="M147" s="181">
        <v>3.3069000000000002</v>
      </c>
      <c r="N147" s="181">
        <v>4.4092000000000002</v>
      </c>
      <c r="O147" s="181">
        <v>6.3382250000000004</v>
      </c>
      <c r="P147" s="182">
        <f t="shared" si="105"/>
        <v>2.2046000000000001</v>
      </c>
      <c r="Q147" s="183">
        <f>SUM(D147:O147)</f>
        <v>50.099534999999996</v>
      </c>
      <c r="R147" s="184"/>
      <c r="S147" s="248">
        <v>10802.54</v>
      </c>
      <c r="T147" s="187">
        <v>6944.49</v>
      </c>
      <c r="U147" s="187">
        <v>28642.63</v>
      </c>
      <c r="V147" s="187">
        <v>36310.720000000001</v>
      </c>
      <c r="W147" s="187">
        <v>25291.3</v>
      </c>
      <c r="X147" s="187">
        <v>22968.76</v>
      </c>
      <c r="Y147" s="187">
        <v>16314.04</v>
      </c>
      <c r="Z147" s="187">
        <v>6695.38</v>
      </c>
      <c r="AA147" s="187">
        <v>27790.7</v>
      </c>
      <c r="AB147" s="187">
        <v>16314.04</v>
      </c>
      <c r="AC147" s="187">
        <v>21605.08</v>
      </c>
      <c r="AD147" s="187">
        <v>32401.86</v>
      </c>
      <c r="AE147" s="37">
        <f t="shared" si="106"/>
        <v>10802.54</v>
      </c>
      <c r="AF147" s="36">
        <f>SUM(S147:AD147)</f>
        <v>252081.54000000004</v>
      </c>
      <c r="AG147" s="184"/>
      <c r="AH147" s="248">
        <v>3409.64</v>
      </c>
      <c r="AI147" s="188">
        <v>2323.9299999999998</v>
      </c>
      <c r="AJ147" s="188">
        <v>9568.35</v>
      </c>
      <c r="AK147" s="188">
        <v>14340.66</v>
      </c>
      <c r="AL147" s="188">
        <v>9474.7000000000007</v>
      </c>
      <c r="AM147" s="188">
        <v>9286.18</v>
      </c>
      <c r="AN147" s="188">
        <v>7006.87</v>
      </c>
      <c r="AO147" s="188">
        <v>2981.02</v>
      </c>
      <c r="AP147" s="188">
        <v>10920.67</v>
      </c>
      <c r="AQ147" s="188">
        <v>6989.69</v>
      </c>
      <c r="AR147" s="188">
        <v>9485.2900000000009</v>
      </c>
      <c r="AS147" s="188">
        <v>11722.57</v>
      </c>
      <c r="AT147" s="55">
        <f t="shared" si="107"/>
        <v>3409.64</v>
      </c>
      <c r="AU147" s="186">
        <f>SUM(AH147:AS147)</f>
        <v>97509.57</v>
      </c>
    </row>
    <row r="148" spans="1:47" s="9" customFormat="1">
      <c r="A148" s="631"/>
      <c r="B148" s="157"/>
      <c r="C148" s="33" t="s">
        <v>65</v>
      </c>
      <c r="D148" s="248">
        <v>5.6492874999999998</v>
      </c>
      <c r="E148" s="181">
        <v>1.1023000000000001</v>
      </c>
      <c r="F148" s="181">
        <v>4.8225625000000001</v>
      </c>
      <c r="G148" s="181">
        <v>5.4288274999999997</v>
      </c>
      <c r="H148" s="181">
        <v>6.6138000000000003</v>
      </c>
      <c r="I148" s="181">
        <v>1.377875</v>
      </c>
      <c r="J148" s="181">
        <v>4.9327924999999997</v>
      </c>
      <c r="K148" s="181">
        <v>6.0626499999999997</v>
      </c>
      <c r="L148" s="181">
        <v>5.8146325000000001</v>
      </c>
      <c r="M148" s="181">
        <v>6.6138000000000003</v>
      </c>
      <c r="N148" s="181">
        <v>6.448455</v>
      </c>
      <c r="O148" s="181">
        <v>2.2046000000000001</v>
      </c>
      <c r="P148" s="182">
        <f t="shared" si="105"/>
        <v>5.6492874999999998</v>
      </c>
      <c r="Q148" s="183">
        <f t="shared" ref="Q148:Q154" si="156">SUM(D148:O148)</f>
        <v>57.071582499999998</v>
      </c>
      <c r="R148" s="184"/>
      <c r="S148" s="248">
        <v>29004.26</v>
      </c>
      <c r="T148" s="187">
        <v>5291.04</v>
      </c>
      <c r="U148" s="187">
        <v>24513.84</v>
      </c>
      <c r="V148" s="187">
        <v>27393.040000000001</v>
      </c>
      <c r="W148" s="187">
        <v>32632.02</v>
      </c>
      <c r="X148" s="187">
        <v>6684.83</v>
      </c>
      <c r="Y148" s="187">
        <v>24466.98</v>
      </c>
      <c r="Z148" s="187">
        <v>33635.96</v>
      </c>
      <c r="AA148" s="187">
        <v>31801.360000000001</v>
      </c>
      <c r="AB148" s="187">
        <v>35726.730000000003</v>
      </c>
      <c r="AC148" s="187">
        <v>36057.129999999997</v>
      </c>
      <c r="AD148" s="187">
        <v>11463.92</v>
      </c>
      <c r="AE148" s="37">
        <f t="shared" si="106"/>
        <v>29004.26</v>
      </c>
      <c r="AF148" s="36">
        <f t="shared" ref="AF148:AF154" si="157">SUM(S148:AD148)</f>
        <v>298671.11</v>
      </c>
      <c r="AG148" s="184"/>
      <c r="AH148" s="248">
        <v>10555.93</v>
      </c>
      <c r="AI148" s="188">
        <v>2513.02</v>
      </c>
      <c r="AJ148" s="188">
        <v>8969.15</v>
      </c>
      <c r="AK148" s="188">
        <v>10724.91</v>
      </c>
      <c r="AL148" s="188">
        <v>13874.17</v>
      </c>
      <c r="AM148" s="188">
        <v>2950.57</v>
      </c>
      <c r="AN148" s="188">
        <v>10337.86</v>
      </c>
      <c r="AO148" s="188">
        <v>12183.98</v>
      </c>
      <c r="AP148" s="188">
        <v>12282.17</v>
      </c>
      <c r="AQ148" s="188">
        <v>14160.23</v>
      </c>
      <c r="AR148" s="188">
        <v>12912.85</v>
      </c>
      <c r="AS148" s="188">
        <v>5253.56</v>
      </c>
      <c r="AT148" s="55">
        <f t="shared" si="107"/>
        <v>10555.93</v>
      </c>
      <c r="AU148" s="186">
        <f t="shared" ref="AU148:AU154" si="158">SUM(AH148:AS148)</f>
        <v>116718.39999999999</v>
      </c>
    </row>
    <row r="149" spans="1:47" s="9" customFormat="1">
      <c r="A149" s="631"/>
      <c r="B149" s="157"/>
      <c r="C149" s="33" t="s">
        <v>72</v>
      </c>
      <c r="D149" s="248">
        <v>6.12</v>
      </c>
      <c r="E149" s="181">
        <v>4.63</v>
      </c>
      <c r="F149" s="181">
        <v>8.65</v>
      </c>
      <c r="G149" s="181">
        <v>9.6999999999999993</v>
      </c>
      <c r="H149" s="181">
        <v>9.8699999999999992</v>
      </c>
      <c r="I149" s="181">
        <v>7.22</v>
      </c>
      <c r="J149" s="181">
        <v>16.98</v>
      </c>
      <c r="K149" s="181">
        <v>12.84</v>
      </c>
      <c r="L149" s="181">
        <v>11.02</v>
      </c>
      <c r="M149" s="181">
        <v>8.82</v>
      </c>
      <c r="N149" s="181">
        <v>3.31</v>
      </c>
      <c r="O149" s="181">
        <v>11.27</v>
      </c>
      <c r="P149" s="182">
        <f t="shared" si="105"/>
        <v>6.12</v>
      </c>
      <c r="Q149" s="183">
        <f t="shared" si="156"/>
        <v>110.42999999999999</v>
      </c>
      <c r="R149" s="184"/>
      <c r="S149" s="248">
        <v>33400</v>
      </c>
      <c r="T149" s="187">
        <v>25961.61</v>
      </c>
      <c r="U149" s="187">
        <v>48123.39</v>
      </c>
      <c r="V149" s="187">
        <v>53659.95</v>
      </c>
      <c r="W149" s="187">
        <v>53828.45</v>
      </c>
      <c r="X149" s="187">
        <v>39679.550000000003</v>
      </c>
      <c r="Y149" s="187">
        <v>93725</v>
      </c>
      <c r="Z149" s="187">
        <v>71005.67</v>
      </c>
      <c r="AA149" s="187">
        <v>61632.639999999999</v>
      </c>
      <c r="AB149" s="187">
        <v>48885.57</v>
      </c>
      <c r="AC149" s="187">
        <v>18457.22</v>
      </c>
      <c r="AD149" s="187">
        <v>62708</v>
      </c>
      <c r="AE149" s="37">
        <f t="shared" si="106"/>
        <v>33400</v>
      </c>
      <c r="AF149" s="36">
        <f t="shared" si="157"/>
        <v>611067.04999999993</v>
      </c>
      <c r="AG149" s="184"/>
      <c r="AH149" s="248">
        <v>13035.9</v>
      </c>
      <c r="AI149" s="188">
        <v>8765.42</v>
      </c>
      <c r="AJ149" s="188">
        <v>17291.810000000001</v>
      </c>
      <c r="AK149" s="188">
        <v>21696.62</v>
      </c>
      <c r="AL149" s="188">
        <v>20661.37</v>
      </c>
      <c r="AM149" s="188">
        <v>14895.36</v>
      </c>
      <c r="AN149" s="188">
        <v>33240.730000000003</v>
      </c>
      <c r="AO149" s="188">
        <v>25537.98</v>
      </c>
      <c r="AP149" s="188">
        <v>21482.66</v>
      </c>
      <c r="AQ149" s="188">
        <v>16888.310000000001</v>
      </c>
      <c r="AR149" s="188">
        <v>6138.58</v>
      </c>
      <c r="AS149" s="188">
        <v>21944.07</v>
      </c>
      <c r="AT149" s="55">
        <f t="shared" si="107"/>
        <v>13035.9</v>
      </c>
      <c r="AU149" s="186">
        <f t="shared" si="158"/>
        <v>221578.81</v>
      </c>
    </row>
    <row r="150" spans="1:47" s="9" customFormat="1">
      <c r="A150" s="631"/>
      <c r="B150" s="157"/>
      <c r="C150" s="30" t="s">
        <v>86</v>
      </c>
      <c r="D150" s="248">
        <v>10.75</v>
      </c>
      <c r="E150" s="181">
        <v>2.2000000000000002</v>
      </c>
      <c r="F150" s="181">
        <v>5.46</v>
      </c>
      <c r="G150" s="181">
        <v>13.23</v>
      </c>
      <c r="H150" s="181">
        <v>7.72</v>
      </c>
      <c r="I150" s="181">
        <v>12.13</v>
      </c>
      <c r="J150" s="181">
        <v>6.89</v>
      </c>
      <c r="K150" s="181">
        <v>2.31</v>
      </c>
      <c r="L150" s="181">
        <v>9.09</v>
      </c>
      <c r="M150" s="181">
        <v>11.3</v>
      </c>
      <c r="N150" s="181">
        <v>7.86</v>
      </c>
      <c r="O150" s="181">
        <v>9.01</v>
      </c>
      <c r="P150" s="182">
        <f t="shared" si="105"/>
        <v>10.75</v>
      </c>
      <c r="Q150" s="183">
        <f t="shared" si="156"/>
        <v>97.95</v>
      </c>
      <c r="R150" s="184"/>
      <c r="S150" s="248">
        <v>59562</v>
      </c>
      <c r="T150" s="187">
        <v>12284.63</v>
      </c>
      <c r="U150" s="187">
        <v>30922.1</v>
      </c>
      <c r="V150" s="187">
        <v>73535.199999999997</v>
      </c>
      <c r="W150" s="187">
        <v>43180.160000000003</v>
      </c>
      <c r="X150" s="187">
        <v>67395.37</v>
      </c>
      <c r="Y150" s="187">
        <v>38631.68</v>
      </c>
      <c r="Z150" s="187">
        <v>12950.09</v>
      </c>
      <c r="AA150" s="187">
        <v>50928.74</v>
      </c>
      <c r="AB150" s="187">
        <v>63111.040000000001</v>
      </c>
      <c r="AC150" s="187">
        <v>43964.59</v>
      </c>
      <c r="AD150" s="187">
        <v>50465</v>
      </c>
      <c r="AE150" s="37">
        <f t="shared" si="106"/>
        <v>59562</v>
      </c>
      <c r="AF150" s="36">
        <f t="shared" si="157"/>
        <v>546930.6</v>
      </c>
      <c r="AG150" s="184"/>
      <c r="AH150" s="248">
        <v>21770.92</v>
      </c>
      <c r="AI150" s="188">
        <v>4127.6099999999997</v>
      </c>
      <c r="AJ150" s="188">
        <v>10622.78</v>
      </c>
      <c r="AK150" s="188">
        <v>25300.76</v>
      </c>
      <c r="AL150" s="188">
        <v>14362.29</v>
      </c>
      <c r="AM150" s="188">
        <v>23626.32</v>
      </c>
      <c r="AN150" s="188">
        <v>12936.14</v>
      </c>
      <c r="AO150" s="188">
        <v>4290.08</v>
      </c>
      <c r="AP150" s="188">
        <v>16884.759999999998</v>
      </c>
      <c r="AQ150" s="188">
        <v>20867.72</v>
      </c>
      <c r="AR150" s="188">
        <v>14490.36</v>
      </c>
      <c r="AS150" s="188">
        <v>16733.39</v>
      </c>
      <c r="AT150" s="55">
        <f t="shared" si="107"/>
        <v>21770.92</v>
      </c>
      <c r="AU150" s="186">
        <f t="shared" si="158"/>
        <v>186013.13</v>
      </c>
    </row>
    <row r="151" spans="1:47" s="9" customFormat="1">
      <c r="A151" s="631"/>
      <c r="B151" s="157"/>
      <c r="C151" s="30" t="s">
        <v>96</v>
      </c>
      <c r="D151" s="248">
        <v>9.92</v>
      </c>
      <c r="E151" s="241">
        <v>9.92</v>
      </c>
      <c r="F151" s="181">
        <v>6.61</v>
      </c>
      <c r="G151" s="181">
        <v>9.64</v>
      </c>
      <c r="H151" s="181">
        <v>36.700000000000003</v>
      </c>
      <c r="I151" s="181">
        <v>10.220000000000001</v>
      </c>
      <c r="J151" s="181">
        <v>24.65</v>
      </c>
      <c r="K151" s="181">
        <v>12.07</v>
      </c>
      <c r="L151" s="181">
        <v>8.81</v>
      </c>
      <c r="M151" s="181">
        <v>12.12</v>
      </c>
      <c r="N151" s="181">
        <v>4.41</v>
      </c>
      <c r="O151" s="181">
        <v>8</v>
      </c>
      <c r="P151" s="182">
        <f t="shared" si="105"/>
        <v>9.92</v>
      </c>
      <c r="Q151" s="183">
        <f t="shared" si="156"/>
        <v>153.07</v>
      </c>
      <c r="R151" s="184"/>
      <c r="S151" s="248">
        <v>50757</v>
      </c>
      <c r="T151" s="239">
        <v>50811.519999999997</v>
      </c>
      <c r="U151" s="187">
        <v>32451.72</v>
      </c>
      <c r="V151" s="187">
        <v>45302.37</v>
      </c>
      <c r="W151" s="187">
        <v>150514.56</v>
      </c>
      <c r="X151" s="187">
        <v>49619.040000000001</v>
      </c>
      <c r="Y151" s="187">
        <v>101113.74</v>
      </c>
      <c r="Z151" s="187">
        <v>67551.350000000006</v>
      </c>
      <c r="AA151" s="187">
        <v>42612.4</v>
      </c>
      <c r="AB151" s="187">
        <v>61131.040000000001</v>
      </c>
      <c r="AC151" s="187">
        <v>24691.52</v>
      </c>
      <c r="AD151" s="187">
        <v>43210</v>
      </c>
      <c r="AE151" s="37">
        <f t="shared" si="106"/>
        <v>50757</v>
      </c>
      <c r="AF151" s="36">
        <f t="shared" si="157"/>
        <v>719766.26</v>
      </c>
      <c r="AG151" s="184"/>
      <c r="AH151" s="248">
        <v>16134.81</v>
      </c>
      <c r="AI151" s="239">
        <v>16075.84</v>
      </c>
      <c r="AJ151" s="188">
        <v>10089.129999999999</v>
      </c>
      <c r="AK151" s="188">
        <v>13915.89</v>
      </c>
      <c r="AL151" s="188">
        <v>44729.85</v>
      </c>
      <c r="AM151" s="188">
        <v>15493.26</v>
      </c>
      <c r="AN151" s="188">
        <v>29921.63</v>
      </c>
      <c r="AO151" s="188">
        <v>22812.66</v>
      </c>
      <c r="AP151" s="188">
        <v>13614.6</v>
      </c>
      <c r="AQ151" s="188">
        <v>20148.689999999999</v>
      </c>
      <c r="AR151" s="188">
        <v>8530.92</v>
      </c>
      <c r="AS151" s="188">
        <v>14965</v>
      </c>
      <c r="AT151" s="55">
        <f t="shared" si="107"/>
        <v>16134.81</v>
      </c>
      <c r="AU151" s="186">
        <f t="shared" si="158"/>
        <v>226432.28</v>
      </c>
    </row>
    <row r="152" spans="1:47" s="9" customFormat="1">
      <c r="A152" s="631"/>
      <c r="B152" s="232"/>
      <c r="C152" s="30" t="s">
        <v>119</v>
      </c>
      <c r="D152" s="248">
        <v>4</v>
      </c>
      <c r="E152" s="241"/>
      <c r="F152" s="181"/>
      <c r="G152" s="181"/>
      <c r="H152" s="181"/>
      <c r="I152" s="181"/>
      <c r="J152" s="181"/>
      <c r="K152" s="181"/>
      <c r="L152" s="181"/>
      <c r="M152" s="181"/>
      <c r="N152" s="181"/>
      <c r="O152" s="181"/>
      <c r="P152" s="182">
        <f t="shared" si="105"/>
        <v>4</v>
      </c>
      <c r="Q152" s="183">
        <f t="shared" si="156"/>
        <v>4</v>
      </c>
      <c r="R152" s="184"/>
      <c r="S152" s="248">
        <v>24692</v>
      </c>
      <c r="T152" s="239"/>
      <c r="U152" s="187"/>
      <c r="V152" s="187"/>
      <c r="W152" s="187"/>
      <c r="X152" s="187"/>
      <c r="Y152" s="187"/>
      <c r="Z152" s="187"/>
      <c r="AA152" s="187"/>
      <c r="AB152" s="187"/>
      <c r="AC152" s="187"/>
      <c r="AD152" s="187"/>
      <c r="AE152" s="37">
        <f t="shared" si="106"/>
        <v>24692</v>
      </c>
      <c r="AF152" s="36">
        <f>SUM(S152:AD152)</f>
        <v>24692</v>
      </c>
      <c r="AG152" s="184"/>
      <c r="AH152" s="248">
        <v>8601</v>
      </c>
      <c r="AI152" s="239"/>
      <c r="AJ152" s="188"/>
      <c r="AK152" s="188"/>
      <c r="AL152" s="188"/>
      <c r="AM152" s="188"/>
      <c r="AN152" s="188"/>
      <c r="AO152" s="188"/>
      <c r="AP152" s="188"/>
      <c r="AQ152" s="188"/>
      <c r="AR152" s="188"/>
      <c r="AS152" s="188"/>
      <c r="AT152" s="55">
        <f t="shared" si="107"/>
        <v>8601</v>
      </c>
      <c r="AU152" s="186">
        <f t="shared" si="158"/>
        <v>8601</v>
      </c>
    </row>
    <row r="153" spans="1:47" s="9" customFormat="1">
      <c r="A153" s="631"/>
      <c r="B153" s="157"/>
      <c r="C153" s="30" t="s">
        <v>120</v>
      </c>
      <c r="D153" s="48">
        <v>12</v>
      </c>
      <c r="E153" s="149">
        <v>13.1</v>
      </c>
      <c r="F153" s="149">
        <v>13.1</v>
      </c>
      <c r="G153" s="149">
        <v>12</v>
      </c>
      <c r="H153" s="149">
        <v>13.06</v>
      </c>
      <c r="I153" s="149">
        <v>12.03</v>
      </c>
      <c r="J153" s="149">
        <v>12.139999999999999</v>
      </c>
      <c r="K153" s="149">
        <v>13.13</v>
      </c>
      <c r="L153" s="149">
        <v>14.200000000000001</v>
      </c>
      <c r="M153" s="149">
        <v>12</v>
      </c>
      <c r="N153" s="149">
        <v>12</v>
      </c>
      <c r="O153" s="149">
        <v>12.1</v>
      </c>
      <c r="P153" s="99">
        <f t="shared" si="105"/>
        <v>12</v>
      </c>
      <c r="Q153" s="50">
        <f t="shared" si="156"/>
        <v>150.85999999999999</v>
      </c>
      <c r="R153" s="161"/>
      <c r="S153" s="48">
        <v>60720.000000000007</v>
      </c>
      <c r="T153" s="187">
        <v>66912.78</v>
      </c>
      <c r="U153" s="187">
        <v>66912.78</v>
      </c>
      <c r="V153" s="187">
        <v>60720.000000000007</v>
      </c>
      <c r="W153" s="187">
        <v>64635.588000000011</v>
      </c>
      <c r="X153" s="187">
        <v>60888.894000000008</v>
      </c>
      <c r="Y153" s="187">
        <v>61564.172000000006</v>
      </c>
      <c r="Z153" s="187">
        <v>67093.673999999999</v>
      </c>
      <c r="AA153" s="187">
        <v>73105.56</v>
      </c>
      <c r="AB153" s="187">
        <v>60720.000000000007</v>
      </c>
      <c r="AC153" s="187">
        <v>60720.000000000007</v>
      </c>
      <c r="AD153" s="187">
        <v>61282.98</v>
      </c>
      <c r="AE153" s="37">
        <f t="shared" si="106"/>
        <v>60720.000000000007</v>
      </c>
      <c r="AF153" s="36">
        <f t="shared" si="157"/>
        <v>765276.42800000007</v>
      </c>
      <c r="AG153" s="161"/>
      <c r="AH153" s="48">
        <v>19090.62000000001</v>
      </c>
      <c r="AI153" s="188">
        <v>21127.061000000009</v>
      </c>
      <c r="AJ153" s="188">
        <v>21127.061000000009</v>
      </c>
      <c r="AK153" s="188">
        <v>19090.62000000001</v>
      </c>
      <c r="AL153" s="188">
        <v>20126.008600000008</v>
      </c>
      <c r="AM153" s="188">
        <v>19146.159300000007</v>
      </c>
      <c r="AN153" s="188">
        <v>19405.803400000008</v>
      </c>
      <c r="AO153" s="188">
        <v>21194.600300000013</v>
      </c>
      <c r="AP153" s="188">
        <v>23163.502000000008</v>
      </c>
      <c r="AQ153" s="188">
        <v>19090.62000000001</v>
      </c>
      <c r="AR153" s="188">
        <v>19090.62000000001</v>
      </c>
      <c r="AS153" s="188">
        <v>19275.751000000004</v>
      </c>
      <c r="AT153" s="55">
        <f t="shared" si="107"/>
        <v>19090.62000000001</v>
      </c>
      <c r="AU153" s="56">
        <f t="shared" si="158"/>
        <v>240928.42660000006</v>
      </c>
    </row>
    <row r="154" spans="1:47" s="9" customFormat="1" ht="15.75" thickBot="1">
      <c r="A154" s="631"/>
      <c r="B154" s="159"/>
      <c r="C154" s="31" t="s">
        <v>18</v>
      </c>
      <c r="D154" s="94">
        <f t="shared" ref="D154:O154" si="159">D152-D153</f>
        <v>-8</v>
      </c>
      <c r="E154" s="150">
        <f t="shared" si="159"/>
        <v>-13.1</v>
      </c>
      <c r="F154" s="150">
        <f t="shared" si="159"/>
        <v>-13.1</v>
      </c>
      <c r="G154" s="150">
        <f t="shared" si="159"/>
        <v>-12</v>
      </c>
      <c r="H154" s="150">
        <f t="shared" si="159"/>
        <v>-13.06</v>
      </c>
      <c r="I154" s="150">
        <f t="shared" si="159"/>
        <v>-12.03</v>
      </c>
      <c r="J154" s="150">
        <f t="shared" si="159"/>
        <v>-12.139999999999999</v>
      </c>
      <c r="K154" s="150">
        <f t="shared" si="159"/>
        <v>-13.13</v>
      </c>
      <c r="L154" s="150">
        <f t="shared" si="159"/>
        <v>-14.200000000000001</v>
      </c>
      <c r="M154" s="150">
        <f t="shared" si="159"/>
        <v>-12</v>
      </c>
      <c r="N154" s="150">
        <f t="shared" si="159"/>
        <v>-12</v>
      </c>
      <c r="O154" s="150">
        <f t="shared" si="159"/>
        <v>-12.1</v>
      </c>
      <c r="P154" s="116">
        <f t="shared" si="105"/>
        <v>-8</v>
      </c>
      <c r="Q154" s="98">
        <f t="shared" si="156"/>
        <v>-146.85999999999999</v>
      </c>
      <c r="R154" s="161"/>
      <c r="S154" s="94">
        <f t="shared" ref="S154:AD154" si="160">S152-S153</f>
        <v>-36028.000000000007</v>
      </c>
      <c r="T154" s="229">
        <f t="shared" si="160"/>
        <v>-66912.78</v>
      </c>
      <c r="U154" s="229">
        <f t="shared" si="160"/>
        <v>-66912.78</v>
      </c>
      <c r="V154" s="229">
        <f t="shared" si="160"/>
        <v>-60720.000000000007</v>
      </c>
      <c r="W154" s="229">
        <f t="shared" si="160"/>
        <v>-64635.588000000011</v>
      </c>
      <c r="X154" s="229">
        <f t="shared" si="160"/>
        <v>-60888.894000000008</v>
      </c>
      <c r="Y154" s="229">
        <f t="shared" si="160"/>
        <v>-61564.172000000006</v>
      </c>
      <c r="Z154" s="229">
        <f t="shared" si="160"/>
        <v>-67093.673999999999</v>
      </c>
      <c r="AA154" s="229">
        <f t="shared" si="160"/>
        <v>-73105.56</v>
      </c>
      <c r="AB154" s="229">
        <f t="shared" si="160"/>
        <v>-60720.000000000007</v>
      </c>
      <c r="AC154" s="229">
        <f t="shared" si="160"/>
        <v>-60720.000000000007</v>
      </c>
      <c r="AD154" s="229">
        <f t="shared" si="160"/>
        <v>-61282.98</v>
      </c>
      <c r="AE154" s="92">
        <f t="shared" si="106"/>
        <v>-36028.000000000007</v>
      </c>
      <c r="AF154" s="93">
        <f t="shared" si="157"/>
        <v>-740584.42800000007</v>
      </c>
      <c r="AG154" s="161"/>
      <c r="AH154" s="94">
        <f t="shared" ref="AH154:AS154" si="161">AH152-AH153</f>
        <v>-10489.62000000001</v>
      </c>
      <c r="AI154" s="231">
        <f t="shared" si="161"/>
        <v>-21127.061000000009</v>
      </c>
      <c r="AJ154" s="231">
        <f t="shared" si="161"/>
        <v>-21127.061000000009</v>
      </c>
      <c r="AK154" s="231">
        <f t="shared" si="161"/>
        <v>-19090.62000000001</v>
      </c>
      <c r="AL154" s="231">
        <f t="shared" si="161"/>
        <v>-20126.008600000008</v>
      </c>
      <c r="AM154" s="231">
        <f t="shared" si="161"/>
        <v>-19146.159300000007</v>
      </c>
      <c r="AN154" s="231">
        <f t="shared" si="161"/>
        <v>-19405.803400000008</v>
      </c>
      <c r="AO154" s="231">
        <f t="shared" si="161"/>
        <v>-21194.600300000013</v>
      </c>
      <c r="AP154" s="231">
        <f t="shared" si="161"/>
        <v>-23163.502000000008</v>
      </c>
      <c r="AQ154" s="231">
        <f t="shared" si="161"/>
        <v>-19090.62000000001</v>
      </c>
      <c r="AR154" s="231">
        <f t="shared" si="161"/>
        <v>-19090.62000000001</v>
      </c>
      <c r="AS154" s="231">
        <f t="shared" si="161"/>
        <v>-19275.751000000004</v>
      </c>
      <c r="AT154" s="100">
        <f t="shared" si="107"/>
        <v>-10489.62000000001</v>
      </c>
      <c r="AU154" s="114">
        <f t="shared" si="158"/>
        <v>-232327.42660000006</v>
      </c>
    </row>
    <row r="155" spans="1:47" s="9" customFormat="1">
      <c r="A155" s="631"/>
      <c r="B155" s="157" t="s">
        <v>75</v>
      </c>
      <c r="C155" s="29" t="s">
        <v>51</v>
      </c>
      <c r="D155" s="48">
        <v>0.16534499999999999</v>
      </c>
      <c r="E155" s="149">
        <v>0</v>
      </c>
      <c r="F155" s="149">
        <v>0</v>
      </c>
      <c r="G155" s="149">
        <v>4.5745449999999996</v>
      </c>
      <c r="H155" s="149">
        <v>13.227600000000001</v>
      </c>
      <c r="I155" s="149">
        <v>0.52359250000000002</v>
      </c>
      <c r="J155" s="149">
        <v>0</v>
      </c>
      <c r="K155" s="149">
        <v>0</v>
      </c>
      <c r="L155" s="149">
        <v>1.2125300000000001</v>
      </c>
      <c r="M155" s="149">
        <v>30.643940000000001</v>
      </c>
      <c r="N155" s="149">
        <v>9.3695500000000003</v>
      </c>
      <c r="O155" s="149">
        <v>21.136602499999999</v>
      </c>
      <c r="P155" s="99">
        <f t="shared" si="105"/>
        <v>0.16534499999999999</v>
      </c>
      <c r="Q155" s="50">
        <f>SUM(D155:O155)</f>
        <v>80.853705000000005</v>
      </c>
      <c r="R155" s="172"/>
      <c r="S155" s="48">
        <v>843.26</v>
      </c>
      <c r="T155" s="181">
        <v>0</v>
      </c>
      <c r="U155" s="181">
        <v>0</v>
      </c>
      <c r="V155" s="181">
        <v>21931.360000000001</v>
      </c>
      <c r="W155" s="181">
        <v>61022.01</v>
      </c>
      <c r="X155" s="181">
        <v>2712.21</v>
      </c>
      <c r="Y155" s="181">
        <v>0</v>
      </c>
      <c r="Z155" s="181">
        <v>0</v>
      </c>
      <c r="AA155" s="181">
        <v>5839.98</v>
      </c>
      <c r="AB155" s="181">
        <v>118814.31</v>
      </c>
      <c r="AC155" s="181">
        <v>44915.75</v>
      </c>
      <c r="AD155" s="181">
        <v>74163.289999999994</v>
      </c>
      <c r="AE155" s="37">
        <f t="shared" si="106"/>
        <v>843.26</v>
      </c>
      <c r="AF155" s="36">
        <f>SUM(S155:AD155)</f>
        <v>330242.17</v>
      </c>
      <c r="AG155" s="172"/>
      <c r="AH155" s="48">
        <v>335.65</v>
      </c>
      <c r="AI155" s="185">
        <v>0</v>
      </c>
      <c r="AJ155" s="185">
        <v>0</v>
      </c>
      <c r="AK155" s="185">
        <v>7317.93</v>
      </c>
      <c r="AL155" s="185">
        <v>19641.669999999998</v>
      </c>
      <c r="AM155" s="185">
        <v>1085.21</v>
      </c>
      <c r="AN155" s="185">
        <v>0</v>
      </c>
      <c r="AO155" s="185">
        <v>0</v>
      </c>
      <c r="AP155" s="185">
        <v>2019.36</v>
      </c>
      <c r="AQ155" s="185">
        <v>27923.37</v>
      </c>
      <c r="AR155" s="185">
        <v>16151.22</v>
      </c>
      <c r="AS155" s="225">
        <v>12974.56</v>
      </c>
      <c r="AT155" s="55">
        <f t="shared" si="107"/>
        <v>335.65</v>
      </c>
      <c r="AU155" s="56">
        <f>SUM(AH155:AS155)</f>
        <v>87448.97</v>
      </c>
    </row>
    <row r="156" spans="1:47" s="9" customFormat="1">
      <c r="A156" s="631"/>
      <c r="B156" s="157"/>
      <c r="C156" s="30" t="s">
        <v>52</v>
      </c>
      <c r="D156" s="48">
        <v>0</v>
      </c>
      <c r="E156" s="149">
        <v>0.13778750000000001</v>
      </c>
      <c r="F156" s="149">
        <v>21.219275</v>
      </c>
      <c r="G156" s="149">
        <v>1.377875</v>
      </c>
      <c r="H156" s="149">
        <v>21.109044999999998</v>
      </c>
      <c r="I156" s="149">
        <v>31.002187500000002</v>
      </c>
      <c r="J156" s="149">
        <v>32.159602499999998</v>
      </c>
      <c r="K156" s="149">
        <v>42.576337500000001</v>
      </c>
      <c r="L156" s="149">
        <v>21.109044999999998</v>
      </c>
      <c r="M156" s="149">
        <v>21.49485</v>
      </c>
      <c r="N156" s="149">
        <v>41.8874</v>
      </c>
      <c r="O156" s="149">
        <v>41.997630000000001</v>
      </c>
      <c r="P156" s="99">
        <f t="shared" si="105"/>
        <v>0</v>
      </c>
      <c r="Q156" s="50">
        <f>SUM(D156:O156)</f>
        <v>276.07103500000005</v>
      </c>
      <c r="R156" s="172"/>
      <c r="S156" s="48">
        <v>0</v>
      </c>
      <c r="T156" s="181">
        <v>713.74</v>
      </c>
      <c r="U156" s="181">
        <v>76824.800000000003</v>
      </c>
      <c r="V156" s="181">
        <v>6696.47</v>
      </c>
      <c r="W156" s="181">
        <v>76253.81</v>
      </c>
      <c r="X156" s="181">
        <v>109420.31</v>
      </c>
      <c r="Y156" s="181">
        <v>137893.6</v>
      </c>
      <c r="Z156" s="181">
        <v>141356.20000000001</v>
      </c>
      <c r="AA156" s="181">
        <v>66386.02</v>
      </c>
      <c r="AB156" s="181">
        <v>78428.649999999994</v>
      </c>
      <c r="AC156" s="181">
        <v>150794.64000000001</v>
      </c>
      <c r="AD156" s="181">
        <v>151400.91</v>
      </c>
      <c r="AE156" s="37">
        <f t="shared" si="106"/>
        <v>0</v>
      </c>
      <c r="AF156" s="36">
        <f>SUM(S156:AD156)</f>
        <v>996169.15</v>
      </c>
      <c r="AG156" s="172"/>
      <c r="AH156" s="48">
        <v>0</v>
      </c>
      <c r="AI156" s="188">
        <v>290.73</v>
      </c>
      <c r="AJ156" s="188">
        <v>15215.85</v>
      </c>
      <c r="AK156" s="188">
        <v>2445.67</v>
      </c>
      <c r="AL156" s="188">
        <v>12906.44</v>
      </c>
      <c r="AM156" s="188">
        <v>15720.81</v>
      </c>
      <c r="AN156" s="188">
        <v>40608.519999999997</v>
      </c>
      <c r="AO156" s="188">
        <v>59862.080000000002</v>
      </c>
      <c r="AP156" s="188">
        <v>22962.41</v>
      </c>
      <c r="AQ156" s="188">
        <v>13989.41</v>
      </c>
      <c r="AR156" s="188">
        <v>25392.15</v>
      </c>
      <c r="AS156" s="225">
        <v>25606.68</v>
      </c>
      <c r="AT156" s="55">
        <f t="shared" si="107"/>
        <v>0</v>
      </c>
      <c r="AU156" s="56">
        <f>SUM(AH156:AS156)</f>
        <v>235000.74999999997</v>
      </c>
    </row>
    <row r="157" spans="1:47" s="9" customFormat="1">
      <c r="A157" s="631"/>
      <c r="B157" s="157"/>
      <c r="C157" s="30" t="s">
        <v>41</v>
      </c>
      <c r="D157" s="48">
        <v>20.9437</v>
      </c>
      <c r="E157" s="149">
        <v>20.9437</v>
      </c>
      <c r="F157" s="149">
        <v>21.109044999999998</v>
      </c>
      <c r="G157" s="149">
        <v>62.831099999999999</v>
      </c>
      <c r="H157" s="149"/>
      <c r="I157" s="149">
        <v>41.8874</v>
      </c>
      <c r="J157" s="149">
        <v>24.856864999999999</v>
      </c>
      <c r="K157" s="149">
        <v>24.719077500000001</v>
      </c>
      <c r="L157" s="149">
        <v>42.438549999999999</v>
      </c>
      <c r="M157" s="149">
        <v>22.597149999999999</v>
      </c>
      <c r="N157" s="149">
        <v>32.049372499999997</v>
      </c>
      <c r="O157" s="149">
        <v>31.41555</v>
      </c>
      <c r="P157" s="99">
        <f t="shared" si="105"/>
        <v>20.9437</v>
      </c>
      <c r="Q157" s="50">
        <f>SUM(D157:O157)</f>
        <v>345.79151000000002</v>
      </c>
      <c r="R157" s="172"/>
      <c r="S157" s="48">
        <v>75397.320000000007</v>
      </c>
      <c r="T157" s="181">
        <v>75397.320000000007</v>
      </c>
      <c r="U157" s="181">
        <v>76306.720000000001</v>
      </c>
      <c r="V157" s="181">
        <v>213625.74</v>
      </c>
      <c r="W157" s="181">
        <v>0</v>
      </c>
      <c r="X157" s="181">
        <v>142417.16</v>
      </c>
      <c r="Y157" s="181">
        <v>92283.27</v>
      </c>
      <c r="Z157" s="181">
        <v>91820.89</v>
      </c>
      <c r="AA157" s="181">
        <v>144566.65</v>
      </c>
      <c r="AB157" s="181">
        <v>79848.28</v>
      </c>
      <c r="AC157" s="181">
        <v>109130.47</v>
      </c>
      <c r="AD157" s="181">
        <v>107963.3</v>
      </c>
      <c r="AE157" s="37">
        <f t="shared" si="106"/>
        <v>75397.320000000007</v>
      </c>
      <c r="AF157" s="36">
        <f>SUM(S157:AD157)</f>
        <v>1208757.1200000001</v>
      </c>
      <c r="AG157" s="172"/>
      <c r="AH157" s="48">
        <v>12696.07</v>
      </c>
      <c r="AI157" s="188">
        <v>12696.07</v>
      </c>
      <c r="AJ157" s="188">
        <v>13047.36</v>
      </c>
      <c r="AK157" s="188">
        <v>31792.55</v>
      </c>
      <c r="AL157" s="188">
        <v>0</v>
      </c>
      <c r="AM157" s="188">
        <v>21195.02</v>
      </c>
      <c r="AN157" s="188">
        <v>17984.189999999999</v>
      </c>
      <c r="AO157" s="188">
        <v>18621</v>
      </c>
      <c r="AP157" s="188">
        <v>21589.22</v>
      </c>
      <c r="AQ157" s="188">
        <v>13752.83</v>
      </c>
      <c r="AR157" s="188">
        <v>16342.48</v>
      </c>
      <c r="AS157" s="225">
        <v>16820.72</v>
      </c>
      <c r="AT157" s="55">
        <f t="shared" si="107"/>
        <v>12696.07</v>
      </c>
      <c r="AU157" s="56">
        <f>SUM(AH157:AS157)</f>
        <v>196537.51</v>
      </c>
    </row>
    <row r="158" spans="1:47" s="9" customFormat="1">
      <c r="A158" s="631"/>
      <c r="B158" s="157"/>
      <c r="C158" s="30" t="s">
        <v>44</v>
      </c>
      <c r="D158" s="48">
        <v>22.3491325</v>
      </c>
      <c r="E158" s="149">
        <v>42.576337500000001</v>
      </c>
      <c r="F158" s="149">
        <v>42.989699999999999</v>
      </c>
      <c r="G158" s="149">
        <v>0.11022999999999999</v>
      </c>
      <c r="H158" s="149">
        <v>41.8874</v>
      </c>
      <c r="I158" s="149">
        <v>42.548780000000001</v>
      </c>
      <c r="J158" s="149">
        <v>1.2676449999999999</v>
      </c>
      <c r="K158" s="149">
        <v>42.300762499999998</v>
      </c>
      <c r="L158" s="149">
        <v>41.8874</v>
      </c>
      <c r="M158" s="149">
        <v>22.294017499999999</v>
      </c>
      <c r="N158" s="149">
        <v>20.9437</v>
      </c>
      <c r="O158" s="149">
        <v>44.1746725</v>
      </c>
      <c r="P158" s="99">
        <f t="shared" si="105"/>
        <v>22.3491325</v>
      </c>
      <c r="Q158" s="50">
        <f>SUM(D158:O158)</f>
        <v>365.32977749999992</v>
      </c>
      <c r="R158" s="172"/>
      <c r="S158" s="48">
        <v>78481.960000000006</v>
      </c>
      <c r="T158" s="181">
        <v>146203.51</v>
      </c>
      <c r="U158" s="181">
        <v>148024.85999999999</v>
      </c>
      <c r="V158" s="181">
        <v>601.54</v>
      </c>
      <c r="W158" s="181">
        <v>142417.16</v>
      </c>
      <c r="X158" s="181">
        <v>146053.14000000001</v>
      </c>
      <c r="Y158" s="181">
        <v>6527.38</v>
      </c>
      <c r="Z158" s="181">
        <v>144980.01</v>
      </c>
      <c r="AA158" s="181">
        <v>142417.16</v>
      </c>
      <c r="AB158" s="181">
        <v>77955.16</v>
      </c>
      <c r="AC158" s="181">
        <v>71167.78</v>
      </c>
      <c r="AD158" s="181">
        <v>153636.6</v>
      </c>
      <c r="AE158" s="37">
        <f t="shared" si="106"/>
        <v>78481.960000000006</v>
      </c>
      <c r="AF158" s="36">
        <f>SUM(S158:AD158)</f>
        <v>1258466.2600000002</v>
      </c>
      <c r="AG158" s="172"/>
      <c r="AH158" s="48">
        <v>13089.05</v>
      </c>
      <c r="AI158" s="188">
        <v>22688.54</v>
      </c>
      <c r="AJ158" s="188">
        <v>23154.99</v>
      </c>
      <c r="AK158" s="188">
        <v>236.22</v>
      </c>
      <c r="AL158" s="188">
        <v>21195.02</v>
      </c>
      <c r="AM158" s="188">
        <v>22623.25</v>
      </c>
      <c r="AN158" s="188">
        <v>2268.09</v>
      </c>
      <c r="AO158" s="188">
        <v>22300.03</v>
      </c>
      <c r="AP158" s="188">
        <v>21195.03</v>
      </c>
      <c r="AQ158" s="188">
        <v>12823.54</v>
      </c>
      <c r="AR158" s="188">
        <v>10556.71</v>
      </c>
      <c r="AS158" s="225">
        <v>24795.48</v>
      </c>
      <c r="AT158" s="55">
        <f t="shared" si="107"/>
        <v>13089.05</v>
      </c>
      <c r="AU158" s="56">
        <f>SUM(AH158:AS158)</f>
        <v>196925.95</v>
      </c>
    </row>
    <row r="159" spans="1:47" s="9" customFormat="1">
      <c r="A159" s="631"/>
      <c r="B159" s="157"/>
      <c r="C159" s="30" t="s">
        <v>49</v>
      </c>
      <c r="D159" s="48">
        <v>23.2309725</v>
      </c>
      <c r="E159" s="149">
        <v>22.018442499999999</v>
      </c>
      <c r="F159" s="149">
        <v>44.1746725</v>
      </c>
      <c r="G159" s="149">
        <v>21.219275</v>
      </c>
      <c r="H159" s="149">
        <v>1.1023000000000001</v>
      </c>
      <c r="I159" s="149">
        <v>62.886215</v>
      </c>
      <c r="J159" s="149">
        <v>41.463645</v>
      </c>
      <c r="K159" s="149">
        <v>19.36253</v>
      </c>
      <c r="L159" s="149">
        <v>40.278672499999999</v>
      </c>
      <c r="M159" s="149">
        <v>41.997630000000001</v>
      </c>
      <c r="N159" s="149">
        <v>40.306229999999999</v>
      </c>
      <c r="O159" s="149">
        <v>40.278672499999999</v>
      </c>
      <c r="P159" s="99">
        <f t="shared" si="105"/>
        <v>23.2309725</v>
      </c>
      <c r="Q159" s="50">
        <f>SUM(D159:O159)</f>
        <v>398.31925749999994</v>
      </c>
      <c r="R159" s="172"/>
      <c r="S159" s="48">
        <v>78282.75</v>
      </c>
      <c r="T159" s="227">
        <v>72860.929999999993</v>
      </c>
      <c r="U159" s="227">
        <v>145188.44</v>
      </c>
      <c r="V159" s="227">
        <v>70466.38</v>
      </c>
      <c r="W159" s="227">
        <v>5731.96</v>
      </c>
      <c r="X159" s="227">
        <v>207624.67</v>
      </c>
      <c r="Y159" s="227">
        <v>144557.07</v>
      </c>
      <c r="Z159" s="227">
        <v>68012.509999999995</v>
      </c>
      <c r="AA159" s="227">
        <v>138699.89000000001</v>
      </c>
      <c r="AB159" s="227">
        <v>155251.15</v>
      </c>
      <c r="AC159" s="227">
        <v>151834.04999999999</v>
      </c>
      <c r="AD159" s="227">
        <v>138670.06</v>
      </c>
      <c r="AE159" s="37">
        <f t="shared" si="106"/>
        <v>78282.75</v>
      </c>
      <c r="AF159" s="36">
        <f>SUM(S159:AD159)</f>
        <v>1377179.86</v>
      </c>
      <c r="AG159" s="172"/>
      <c r="AH159" s="48">
        <v>18314.439999999999</v>
      </c>
      <c r="AI159" s="188">
        <v>16870.240000000002</v>
      </c>
      <c r="AJ159" s="188">
        <v>32853.129999999997</v>
      </c>
      <c r="AK159" s="188">
        <v>17078.07</v>
      </c>
      <c r="AL159" s="188">
        <v>1863.55</v>
      </c>
      <c r="AM159" s="188">
        <v>50762.78</v>
      </c>
      <c r="AN159" s="188">
        <v>38822.879999999997</v>
      </c>
      <c r="AO159" s="188">
        <v>18473.400000000001</v>
      </c>
      <c r="AP159" s="188">
        <v>36910.19</v>
      </c>
      <c r="AQ159" s="188">
        <v>64388.18</v>
      </c>
      <c r="AR159" s="188">
        <v>48452.08</v>
      </c>
      <c r="AS159" s="225">
        <v>43327.99</v>
      </c>
      <c r="AT159" s="55">
        <f t="shared" si="107"/>
        <v>18314.439999999999</v>
      </c>
      <c r="AU159" s="56">
        <f>SUM(AH159:AS159)</f>
        <v>388116.93000000005</v>
      </c>
    </row>
    <row r="160" spans="1:47" s="9" customFormat="1">
      <c r="A160" s="631"/>
      <c r="B160" s="157"/>
      <c r="C160" s="33" t="s">
        <v>65</v>
      </c>
      <c r="D160" s="48">
        <v>31.966699999999999</v>
      </c>
      <c r="E160" s="149">
        <v>21.026372500000001</v>
      </c>
      <c r="F160" s="149">
        <v>21.136602499999999</v>
      </c>
      <c r="G160" s="149">
        <v>22.211345000000001</v>
      </c>
      <c r="H160" s="149">
        <v>0.1929025</v>
      </c>
      <c r="I160" s="149">
        <v>21.026372500000001</v>
      </c>
      <c r="J160" s="149">
        <v>24.553732499999999</v>
      </c>
      <c r="K160" s="149">
        <v>22.045999999999999</v>
      </c>
      <c r="L160" s="149">
        <v>13.227600000000001</v>
      </c>
      <c r="M160" s="149">
        <v>39.534619999999997</v>
      </c>
      <c r="N160" s="149">
        <v>19.279857499999999</v>
      </c>
      <c r="O160" s="149">
        <v>23.2309725</v>
      </c>
      <c r="P160" s="99">
        <f t="shared" si="105"/>
        <v>31.966699999999999</v>
      </c>
      <c r="Q160" s="50">
        <f t="shared" ref="Q160:Q166" si="162">SUM(D160:O160)</f>
        <v>259.43307749999997</v>
      </c>
      <c r="R160" s="172"/>
      <c r="S160" s="48">
        <v>108466.32</v>
      </c>
      <c r="T160" s="227">
        <v>71670.13</v>
      </c>
      <c r="U160" s="227">
        <v>72134.12</v>
      </c>
      <c r="V160" s="227">
        <v>77860.259999999995</v>
      </c>
      <c r="W160" s="227">
        <v>1073.54</v>
      </c>
      <c r="X160" s="227">
        <v>71671.55</v>
      </c>
      <c r="Y160" s="227">
        <v>89586.23</v>
      </c>
      <c r="Z160" s="227">
        <v>114639.2</v>
      </c>
      <c r="AA160" s="227">
        <v>11701.06</v>
      </c>
      <c r="AB160" s="227">
        <v>135436.35999999999</v>
      </c>
      <c r="AC160" s="227">
        <v>67991.64</v>
      </c>
      <c r="AD160" s="227">
        <v>83534.33</v>
      </c>
      <c r="AE160" s="37">
        <f t="shared" si="106"/>
        <v>108466.32</v>
      </c>
      <c r="AF160" s="36">
        <f t="shared" ref="AF160:AF166" si="163">SUM(S160:AD160)</f>
        <v>905764.74</v>
      </c>
      <c r="AG160" s="172"/>
      <c r="AH160" s="48">
        <v>33283.730000000003</v>
      </c>
      <c r="AI160" s="188">
        <v>22420.14</v>
      </c>
      <c r="AJ160" s="188">
        <v>22489.66</v>
      </c>
      <c r="AK160" s="188">
        <v>24557.919999999998</v>
      </c>
      <c r="AL160" s="188">
        <v>404.88</v>
      </c>
      <c r="AM160" s="188">
        <v>22720.67</v>
      </c>
      <c r="AN160" s="188">
        <v>27777.65</v>
      </c>
      <c r="AO160" s="188">
        <v>58237.599999999999</v>
      </c>
      <c r="AP160" s="188">
        <v>-23988.32</v>
      </c>
      <c r="AQ160" s="188">
        <v>36176.15</v>
      </c>
      <c r="AR160" s="188">
        <v>18428.48</v>
      </c>
      <c r="AS160" s="225">
        <v>22702.77</v>
      </c>
      <c r="AT160" s="55">
        <f t="shared" si="107"/>
        <v>33283.730000000003</v>
      </c>
      <c r="AU160" s="56">
        <f t="shared" ref="AU160:AU166" si="164">SUM(AH160:AS160)</f>
        <v>265211.33</v>
      </c>
    </row>
    <row r="161" spans="1:47" s="9" customFormat="1">
      <c r="A161" s="631"/>
      <c r="B161" s="157"/>
      <c r="C161" s="33" t="s">
        <v>72</v>
      </c>
      <c r="D161" s="48">
        <v>18.149999999999999</v>
      </c>
      <c r="E161" s="149">
        <v>39.26</v>
      </c>
      <c r="F161" s="149">
        <v>18.21</v>
      </c>
      <c r="G161" s="149">
        <v>21.03</v>
      </c>
      <c r="H161" s="149">
        <v>18.29</v>
      </c>
      <c r="I161" s="149">
        <v>20.94</v>
      </c>
      <c r="J161" s="149">
        <v>18.260000000000002</v>
      </c>
      <c r="K161" s="149">
        <v>41.27</v>
      </c>
      <c r="L161" s="149">
        <v>18.149999999999999</v>
      </c>
      <c r="M161" s="149">
        <v>21.29</v>
      </c>
      <c r="N161" s="149">
        <v>14.52</v>
      </c>
      <c r="O161" s="149">
        <v>40.47</v>
      </c>
      <c r="P161" s="99">
        <f t="shared" si="105"/>
        <v>18.149999999999999</v>
      </c>
      <c r="Q161" s="50">
        <f t="shared" si="162"/>
        <v>289.84000000000003</v>
      </c>
      <c r="R161" s="172"/>
      <c r="S161" s="48">
        <v>61652</v>
      </c>
      <c r="T161" s="181">
        <v>133763.72</v>
      </c>
      <c r="U161" s="181">
        <v>61986.52</v>
      </c>
      <c r="V161" s="181">
        <v>71627.66</v>
      </c>
      <c r="W161" s="181">
        <v>62477.03</v>
      </c>
      <c r="X161" s="181">
        <v>71132.990000000005</v>
      </c>
      <c r="Y161" s="181">
        <v>62314.79</v>
      </c>
      <c r="Z161" s="181">
        <v>144845.04</v>
      </c>
      <c r="AA161" s="181">
        <v>61653.41</v>
      </c>
      <c r="AB161" s="181">
        <v>76934.149999999994</v>
      </c>
      <c r="AC161" s="181">
        <v>52200.800000000003</v>
      </c>
      <c r="AD161" s="181">
        <v>140609</v>
      </c>
      <c r="AE161" s="37">
        <f t="shared" si="106"/>
        <v>61652</v>
      </c>
      <c r="AF161" s="36">
        <f t="shared" si="163"/>
        <v>1001197.1100000002</v>
      </c>
      <c r="AG161" s="172"/>
      <c r="AH161" s="48">
        <v>10832.14</v>
      </c>
      <c r="AI161" s="188">
        <v>36268.89</v>
      </c>
      <c r="AJ161" s="188">
        <v>16407.8</v>
      </c>
      <c r="AK161" s="188">
        <v>23652.14</v>
      </c>
      <c r="AL161" s="188">
        <v>16609.25</v>
      </c>
      <c r="AM161" s="188">
        <v>18882.650000000001</v>
      </c>
      <c r="AN161" s="188">
        <v>16527</v>
      </c>
      <c r="AO161" s="188">
        <v>39122.14</v>
      </c>
      <c r="AP161" s="188">
        <v>16278.41</v>
      </c>
      <c r="AQ161" s="188">
        <v>20952.560000000001</v>
      </c>
      <c r="AR161" s="188">
        <v>14396.41</v>
      </c>
      <c r="AS161" s="225">
        <v>37843.49</v>
      </c>
      <c r="AT161" s="55">
        <f t="shared" si="107"/>
        <v>10832.14</v>
      </c>
      <c r="AU161" s="56">
        <f t="shared" si="164"/>
        <v>267772.88</v>
      </c>
    </row>
    <row r="162" spans="1:47" s="9" customFormat="1">
      <c r="A162" s="631"/>
      <c r="B162" s="157"/>
      <c r="C162" s="30" t="s">
        <v>86</v>
      </c>
      <c r="D162" s="48">
        <v>0</v>
      </c>
      <c r="E162" s="149">
        <v>39.090000000000003</v>
      </c>
      <c r="F162" s="149">
        <v>18.149999999999999</v>
      </c>
      <c r="G162" s="149">
        <v>17.77</v>
      </c>
      <c r="H162" s="149">
        <v>22.56</v>
      </c>
      <c r="I162" s="149">
        <v>21.2</v>
      </c>
      <c r="J162" s="149">
        <v>42.26</v>
      </c>
      <c r="K162" s="149">
        <v>0.03</v>
      </c>
      <c r="L162" s="149">
        <v>18.149999999999999</v>
      </c>
      <c r="M162" s="149">
        <v>25.49</v>
      </c>
      <c r="N162" s="149">
        <v>18.21</v>
      </c>
      <c r="O162" s="149">
        <v>1.1000000000000001</v>
      </c>
      <c r="P162" s="99">
        <f t="shared" si="105"/>
        <v>0</v>
      </c>
      <c r="Q162" s="50">
        <f t="shared" si="162"/>
        <v>224.01000000000002</v>
      </c>
      <c r="R162" s="172"/>
      <c r="S162" s="48">
        <v>0</v>
      </c>
      <c r="T162" s="181">
        <v>132786.4</v>
      </c>
      <c r="U162" s="181">
        <v>61653.41</v>
      </c>
      <c r="V162" s="181">
        <v>63211.37</v>
      </c>
      <c r="W162" s="181">
        <v>76701.279999999999</v>
      </c>
      <c r="X162" s="181">
        <v>74211.38</v>
      </c>
      <c r="Y162" s="181">
        <v>150485.22</v>
      </c>
      <c r="Z162" s="181">
        <v>165.35</v>
      </c>
      <c r="AA162" s="181">
        <v>61653.41</v>
      </c>
      <c r="AB162" s="181">
        <v>95904.76</v>
      </c>
      <c r="AC162" s="181">
        <v>61984.11</v>
      </c>
      <c r="AD162" s="181">
        <v>5958</v>
      </c>
      <c r="AE162" s="37">
        <f t="shared" si="106"/>
        <v>0</v>
      </c>
      <c r="AF162" s="36">
        <f t="shared" si="163"/>
        <v>784714.69</v>
      </c>
      <c r="AG162" s="172"/>
      <c r="AH162" s="48">
        <v>0</v>
      </c>
      <c r="AI162" s="188">
        <v>35160.18</v>
      </c>
      <c r="AJ162" s="188">
        <v>16278.41</v>
      </c>
      <c r="AK162" s="188">
        <v>17267.7</v>
      </c>
      <c r="AL162" s="188">
        <v>20258.43</v>
      </c>
      <c r="AM162" s="188">
        <v>19908.03</v>
      </c>
      <c r="AN162" s="188">
        <v>41060.28</v>
      </c>
      <c r="AO162" s="188">
        <v>62.22</v>
      </c>
      <c r="AP162" s="188">
        <v>16278.41</v>
      </c>
      <c r="AQ162" s="188">
        <v>26575.83</v>
      </c>
      <c r="AR162" s="188">
        <v>16403.18</v>
      </c>
      <c r="AS162" s="225">
        <v>1832.99</v>
      </c>
      <c r="AT162" s="55">
        <f t="shared" si="107"/>
        <v>0</v>
      </c>
      <c r="AU162" s="56">
        <f t="shared" si="164"/>
        <v>211085.65999999997</v>
      </c>
    </row>
    <row r="163" spans="1:47" s="9" customFormat="1">
      <c r="A163" s="631"/>
      <c r="B163" s="157"/>
      <c r="C163" s="30" t="s">
        <v>96</v>
      </c>
      <c r="D163" s="48">
        <v>0</v>
      </c>
      <c r="E163" s="237">
        <v>0.96</v>
      </c>
      <c r="F163" s="149">
        <v>2.4</v>
      </c>
      <c r="G163" s="149">
        <v>1.1000000000000001</v>
      </c>
      <c r="H163" s="149">
        <v>2.29</v>
      </c>
      <c r="I163" s="149">
        <v>0</v>
      </c>
      <c r="J163" s="149">
        <v>0</v>
      </c>
      <c r="K163" s="149">
        <v>2.29</v>
      </c>
      <c r="L163" s="149">
        <v>3.86</v>
      </c>
      <c r="M163" s="149">
        <v>0</v>
      </c>
      <c r="N163" s="149">
        <v>0</v>
      </c>
      <c r="O163" s="149">
        <v>2.7557499999999999E-2</v>
      </c>
      <c r="P163" s="99">
        <f t="shared" ref="P163:P223" si="165">SUM(D163)</f>
        <v>0</v>
      </c>
      <c r="Q163" s="171">
        <f t="shared" si="162"/>
        <v>12.927557499999999</v>
      </c>
      <c r="R163" s="172"/>
      <c r="S163" s="48">
        <v>0</v>
      </c>
      <c r="T163" s="239">
        <v>5922.11</v>
      </c>
      <c r="U163" s="181">
        <v>13087.26</v>
      </c>
      <c r="V163" s="181">
        <v>5965.91</v>
      </c>
      <c r="W163" s="181">
        <v>13145.98</v>
      </c>
      <c r="X163" s="181">
        <v>0</v>
      </c>
      <c r="Y163" s="181">
        <v>0</v>
      </c>
      <c r="Z163" s="181">
        <v>12399.44</v>
      </c>
      <c r="AA163" s="181">
        <v>21191.74</v>
      </c>
      <c r="AB163" s="181">
        <v>0</v>
      </c>
      <c r="AC163" s="181">
        <v>0</v>
      </c>
      <c r="AD163" s="181">
        <v>165</v>
      </c>
      <c r="AE163" s="37">
        <f t="shared" ref="AE163:AE226" si="166">SUM(S163)</f>
        <v>0</v>
      </c>
      <c r="AF163" s="36">
        <f t="shared" si="163"/>
        <v>71877.440000000002</v>
      </c>
      <c r="AG163" s="172"/>
      <c r="AH163" s="48">
        <v>0</v>
      </c>
      <c r="AI163" s="239">
        <v>2304.8000000000002</v>
      </c>
      <c r="AJ163" s="188">
        <v>3990.17</v>
      </c>
      <c r="AK163" s="188">
        <v>1803.4</v>
      </c>
      <c r="AL163" s="188">
        <v>4685.7700000000004</v>
      </c>
      <c r="AM163" s="188">
        <v>0</v>
      </c>
      <c r="AN163" s="188">
        <v>0</v>
      </c>
      <c r="AO163" s="188">
        <v>4043.58</v>
      </c>
      <c r="AP163" s="188">
        <v>6794.16</v>
      </c>
      <c r="AQ163" s="188">
        <v>0</v>
      </c>
      <c r="AR163" s="188">
        <v>0</v>
      </c>
      <c r="AS163" s="225">
        <v>64</v>
      </c>
      <c r="AT163" s="55">
        <f t="shared" si="107"/>
        <v>0</v>
      </c>
      <c r="AU163" s="56">
        <f t="shared" si="164"/>
        <v>23685.88</v>
      </c>
    </row>
    <row r="164" spans="1:47" s="9" customFormat="1">
      <c r="A164" s="631"/>
      <c r="B164" s="232"/>
      <c r="C164" s="30" t="s">
        <v>119</v>
      </c>
      <c r="D164" s="243">
        <v>8.2672499999999996E-2</v>
      </c>
      <c r="E164" s="237"/>
      <c r="F164" s="149"/>
      <c r="G164" s="149"/>
      <c r="H164" s="149"/>
      <c r="I164" s="149"/>
      <c r="J164" s="149"/>
      <c r="K164" s="149"/>
      <c r="L164" s="149"/>
      <c r="M164" s="149"/>
      <c r="N164" s="149"/>
      <c r="O164" s="149"/>
      <c r="P164" s="170">
        <f t="shared" si="165"/>
        <v>8.2672499999999996E-2</v>
      </c>
      <c r="Q164" s="171">
        <f t="shared" si="162"/>
        <v>8.2672499999999996E-2</v>
      </c>
      <c r="R164" s="172"/>
      <c r="S164" s="243">
        <v>496</v>
      </c>
      <c r="T164" s="239"/>
      <c r="U164" s="181"/>
      <c r="V164" s="181"/>
      <c r="W164" s="181"/>
      <c r="X164" s="181"/>
      <c r="Y164" s="181"/>
      <c r="Z164" s="181"/>
      <c r="AA164" s="181"/>
      <c r="AB164" s="181"/>
      <c r="AC164" s="181"/>
      <c r="AD164" s="181"/>
      <c r="AE164" s="37">
        <f t="shared" si="166"/>
        <v>496</v>
      </c>
      <c r="AF164" s="36">
        <f>SUM(S164:AD164)</f>
        <v>496</v>
      </c>
      <c r="AG164" s="172"/>
      <c r="AH164" s="243">
        <v>194</v>
      </c>
      <c r="AI164" s="239"/>
      <c r="AJ164" s="188"/>
      <c r="AK164" s="188"/>
      <c r="AL164" s="188"/>
      <c r="AM164" s="188"/>
      <c r="AN164" s="188"/>
      <c r="AO164" s="188"/>
      <c r="AP164" s="188"/>
      <c r="AQ164" s="188"/>
      <c r="AR164" s="188"/>
      <c r="AS164" s="225"/>
      <c r="AT164" s="55">
        <f t="shared" ref="AT164:AT227" si="167">SUM(AH164)</f>
        <v>194</v>
      </c>
      <c r="AU164" s="56">
        <f t="shared" si="164"/>
        <v>194</v>
      </c>
    </row>
    <row r="165" spans="1:47" s="9" customFormat="1">
      <c r="A165" s="631"/>
      <c r="B165" s="157"/>
      <c r="C165" s="30" t="s">
        <v>120</v>
      </c>
      <c r="D165" s="48">
        <v>1.5</v>
      </c>
      <c r="E165" s="149">
        <v>1.5</v>
      </c>
      <c r="F165" s="149">
        <v>1.6930000000000001</v>
      </c>
      <c r="G165" s="149">
        <v>1.5</v>
      </c>
      <c r="H165" s="149">
        <v>1.583</v>
      </c>
      <c r="I165" s="149">
        <v>1.5</v>
      </c>
      <c r="J165" s="149">
        <v>0.86</v>
      </c>
      <c r="K165" s="149">
        <v>1.583</v>
      </c>
      <c r="L165" s="149">
        <v>0.8</v>
      </c>
      <c r="M165" s="149">
        <v>1.5</v>
      </c>
      <c r="N165" s="149">
        <v>1.5</v>
      </c>
      <c r="O165" s="149">
        <v>1.5</v>
      </c>
      <c r="P165" s="99">
        <f t="shared" si="165"/>
        <v>1.5</v>
      </c>
      <c r="Q165" s="50">
        <f t="shared" si="162"/>
        <v>17.018999999999998</v>
      </c>
      <c r="R165" s="172"/>
      <c r="S165" s="48">
        <v>8150.2101152136438</v>
      </c>
      <c r="T165" s="181">
        <v>8150.2101152136438</v>
      </c>
      <c r="U165" s="181">
        <v>9313.961515213643</v>
      </c>
      <c r="V165" s="181">
        <v>8150.2101152136438</v>
      </c>
      <c r="W165" s="181">
        <v>8646.2015152136446</v>
      </c>
      <c r="X165" s="181">
        <v>8150.2101152136438</v>
      </c>
      <c r="Y165" s="181">
        <v>4670.0181152136438</v>
      </c>
      <c r="Z165" s="181">
        <v>8650.6835152136446</v>
      </c>
      <c r="AA165" s="181">
        <v>4676.4320000000007</v>
      </c>
      <c r="AB165" s="181">
        <v>8150.2101152136438</v>
      </c>
      <c r="AC165" s="181">
        <v>8150.2101152136438</v>
      </c>
      <c r="AD165" s="181">
        <v>8150.2101152136438</v>
      </c>
      <c r="AE165" s="37">
        <f t="shared" si="166"/>
        <v>8150.2101152136438</v>
      </c>
      <c r="AF165" s="36">
        <f t="shared" si="163"/>
        <v>93008.767467350088</v>
      </c>
      <c r="AG165" s="172"/>
      <c r="AH165" s="48">
        <v>2444.9751152136441</v>
      </c>
      <c r="AI165" s="188">
        <v>2444.9751152136441</v>
      </c>
      <c r="AJ165" s="188">
        <v>2874.6529452136442</v>
      </c>
      <c r="AK165" s="188">
        <v>2444.9751152136441</v>
      </c>
      <c r="AL165" s="188">
        <v>2625.2768452136443</v>
      </c>
      <c r="AM165" s="188">
        <v>2444.9751152136441</v>
      </c>
      <c r="AN165" s="188">
        <v>1399.0167152136437</v>
      </c>
      <c r="AO165" s="188">
        <v>2629.7588452136442</v>
      </c>
      <c r="AP165" s="188">
        <v>1633.6400000000006</v>
      </c>
      <c r="AQ165" s="188">
        <v>2444.9751152136441</v>
      </c>
      <c r="AR165" s="188">
        <v>2444.9751152136441</v>
      </c>
      <c r="AS165" s="225">
        <v>2444.9751152136441</v>
      </c>
      <c r="AT165" s="55">
        <f t="shared" si="167"/>
        <v>2444.9751152136441</v>
      </c>
      <c r="AU165" s="56">
        <f t="shared" si="164"/>
        <v>28277.171157350091</v>
      </c>
    </row>
    <row r="166" spans="1:47" s="9" customFormat="1" ht="15.75" thickBot="1">
      <c r="A166" s="631"/>
      <c r="B166" s="158"/>
      <c r="C166" s="31" t="s">
        <v>18</v>
      </c>
      <c r="D166" s="94">
        <f t="shared" ref="D166:O166" si="168">D164-D165</f>
        <v>-1.4173275000000001</v>
      </c>
      <c r="E166" s="150">
        <f t="shared" si="168"/>
        <v>-1.5</v>
      </c>
      <c r="F166" s="150">
        <f t="shared" si="168"/>
        <v>-1.6930000000000001</v>
      </c>
      <c r="G166" s="150">
        <f t="shared" si="168"/>
        <v>-1.5</v>
      </c>
      <c r="H166" s="150">
        <f t="shared" si="168"/>
        <v>-1.583</v>
      </c>
      <c r="I166" s="150">
        <f t="shared" si="168"/>
        <v>-1.5</v>
      </c>
      <c r="J166" s="150">
        <f t="shared" si="168"/>
        <v>-0.86</v>
      </c>
      <c r="K166" s="150">
        <f t="shared" si="168"/>
        <v>-1.583</v>
      </c>
      <c r="L166" s="150">
        <f t="shared" si="168"/>
        <v>-0.8</v>
      </c>
      <c r="M166" s="150">
        <f t="shared" si="168"/>
        <v>-1.5</v>
      </c>
      <c r="N166" s="150">
        <f t="shared" si="168"/>
        <v>-1.5</v>
      </c>
      <c r="O166" s="150">
        <f t="shared" si="168"/>
        <v>-1.5</v>
      </c>
      <c r="P166" s="116">
        <f t="shared" si="165"/>
        <v>-1.4173275000000001</v>
      </c>
      <c r="Q166" s="98">
        <f t="shared" si="162"/>
        <v>-16.936327500000001</v>
      </c>
      <c r="R166" s="172"/>
      <c r="S166" s="94">
        <f t="shared" ref="S166:AD166" si="169">S164-S165</f>
        <v>-7654.2101152136438</v>
      </c>
      <c r="T166" s="229">
        <f t="shared" si="169"/>
        <v>-8150.2101152136438</v>
      </c>
      <c r="U166" s="229">
        <f t="shared" si="169"/>
        <v>-9313.961515213643</v>
      </c>
      <c r="V166" s="229">
        <f t="shared" si="169"/>
        <v>-8150.2101152136438</v>
      </c>
      <c r="W166" s="229">
        <f t="shared" si="169"/>
        <v>-8646.2015152136446</v>
      </c>
      <c r="X166" s="229">
        <f t="shared" si="169"/>
        <v>-8150.2101152136438</v>
      </c>
      <c r="Y166" s="229">
        <f t="shared" si="169"/>
        <v>-4670.0181152136438</v>
      </c>
      <c r="Z166" s="229">
        <f t="shared" si="169"/>
        <v>-8650.6835152136446</v>
      </c>
      <c r="AA166" s="229">
        <f t="shared" si="169"/>
        <v>-4676.4320000000007</v>
      </c>
      <c r="AB166" s="229">
        <f t="shared" si="169"/>
        <v>-8150.2101152136438</v>
      </c>
      <c r="AC166" s="229">
        <f t="shared" si="169"/>
        <v>-8150.2101152136438</v>
      </c>
      <c r="AD166" s="229">
        <f t="shared" si="169"/>
        <v>-8150.2101152136438</v>
      </c>
      <c r="AE166" s="92">
        <f t="shared" si="166"/>
        <v>-7654.2101152136438</v>
      </c>
      <c r="AF166" s="93">
        <f t="shared" si="163"/>
        <v>-92512.767467350088</v>
      </c>
      <c r="AG166" s="172"/>
      <c r="AH166" s="94">
        <f t="shared" ref="AH166:AS166" si="170">AH164-AH165</f>
        <v>-2250.9751152136441</v>
      </c>
      <c r="AI166" s="231">
        <f t="shared" si="170"/>
        <v>-2444.9751152136441</v>
      </c>
      <c r="AJ166" s="231">
        <f t="shared" si="170"/>
        <v>-2874.6529452136442</v>
      </c>
      <c r="AK166" s="231">
        <f t="shared" si="170"/>
        <v>-2444.9751152136441</v>
      </c>
      <c r="AL166" s="231">
        <f t="shared" si="170"/>
        <v>-2625.2768452136443</v>
      </c>
      <c r="AM166" s="231">
        <f t="shared" si="170"/>
        <v>-2444.9751152136441</v>
      </c>
      <c r="AN166" s="231">
        <f t="shared" si="170"/>
        <v>-1399.0167152136437</v>
      </c>
      <c r="AO166" s="231">
        <f t="shared" si="170"/>
        <v>-2629.7588452136442</v>
      </c>
      <c r="AP166" s="231">
        <f t="shared" si="170"/>
        <v>-1633.6400000000006</v>
      </c>
      <c r="AQ166" s="231">
        <f t="shared" si="170"/>
        <v>-2444.9751152136441</v>
      </c>
      <c r="AR166" s="231">
        <f t="shared" si="170"/>
        <v>-2444.9751152136441</v>
      </c>
      <c r="AS166" s="231">
        <f t="shared" si="170"/>
        <v>-2444.9751152136441</v>
      </c>
      <c r="AT166" s="100">
        <f t="shared" si="167"/>
        <v>-2250.9751152136441</v>
      </c>
      <c r="AU166" s="114">
        <f t="shared" si="164"/>
        <v>-28083.171157350091</v>
      </c>
    </row>
    <row r="167" spans="1:47" s="9" customFormat="1">
      <c r="A167" s="631"/>
      <c r="B167" s="157" t="s">
        <v>76</v>
      </c>
      <c r="C167" s="29" t="s">
        <v>51</v>
      </c>
      <c r="D167" s="48">
        <v>2.7557499999999999E-2</v>
      </c>
      <c r="E167" s="149">
        <v>3.9958374999999999</v>
      </c>
      <c r="F167" s="149">
        <v>0</v>
      </c>
      <c r="G167" s="149">
        <v>0</v>
      </c>
      <c r="H167" s="149">
        <v>5.5114999999999997E-2</v>
      </c>
      <c r="I167" s="149">
        <v>0</v>
      </c>
      <c r="J167" s="149">
        <v>2.0116974999999999</v>
      </c>
      <c r="K167" s="149">
        <v>0</v>
      </c>
      <c r="L167" s="149">
        <v>0</v>
      </c>
      <c r="M167" s="149">
        <v>1.1574150000000001</v>
      </c>
      <c r="N167" s="149">
        <v>0</v>
      </c>
      <c r="O167" s="149">
        <v>0.55115000000000003</v>
      </c>
      <c r="P167" s="99">
        <f t="shared" si="165"/>
        <v>2.7557499999999999E-2</v>
      </c>
      <c r="Q167" s="50">
        <f>SUM(D167:O167)</f>
        <v>7.7987725000000001</v>
      </c>
      <c r="R167" s="161"/>
      <c r="S167" s="48">
        <v>135.03</v>
      </c>
      <c r="T167" s="181">
        <v>19180.02</v>
      </c>
      <c r="U167" s="181">
        <v>0</v>
      </c>
      <c r="V167" s="181">
        <v>0</v>
      </c>
      <c r="W167" s="181">
        <v>285.5</v>
      </c>
      <c r="X167" s="181">
        <v>0</v>
      </c>
      <c r="Y167" s="181">
        <v>9615.91</v>
      </c>
      <c r="Z167" s="181">
        <v>0</v>
      </c>
      <c r="AA167" s="181">
        <v>0</v>
      </c>
      <c r="AB167" s="181">
        <v>5554.49</v>
      </c>
      <c r="AC167" s="181">
        <v>0</v>
      </c>
      <c r="AD167" s="181">
        <v>2827.95</v>
      </c>
      <c r="AE167" s="37">
        <f t="shared" si="166"/>
        <v>135.03</v>
      </c>
      <c r="AF167" s="36">
        <f>SUM(S167:AD167)</f>
        <v>37598.899999999994</v>
      </c>
      <c r="AG167" s="161"/>
      <c r="AH167" s="48">
        <v>50.43</v>
      </c>
      <c r="AI167" s="185">
        <v>6850.38</v>
      </c>
      <c r="AJ167" s="185">
        <v>0</v>
      </c>
      <c r="AK167" s="185">
        <v>0</v>
      </c>
      <c r="AL167" s="185">
        <v>116.3</v>
      </c>
      <c r="AM167" s="185">
        <v>0</v>
      </c>
      <c r="AN167" s="185">
        <v>3408.42</v>
      </c>
      <c r="AO167" s="185">
        <v>0</v>
      </c>
      <c r="AP167" s="185">
        <v>0</v>
      </c>
      <c r="AQ167" s="185">
        <v>1949.41</v>
      </c>
      <c r="AR167" s="185">
        <v>0</v>
      </c>
      <c r="AS167" s="225">
        <v>1119.94</v>
      </c>
      <c r="AT167" s="55">
        <f t="shared" si="167"/>
        <v>50.43</v>
      </c>
      <c r="AU167" s="56">
        <f>SUM(AH167:AS167)</f>
        <v>13494.880000000001</v>
      </c>
    </row>
    <row r="168" spans="1:47" s="9" customFormat="1">
      <c r="A168" s="631"/>
      <c r="B168" s="157"/>
      <c r="C168" s="30" t="s">
        <v>52</v>
      </c>
      <c r="D168" s="48">
        <v>0</v>
      </c>
      <c r="E168" s="149">
        <v>0</v>
      </c>
      <c r="F168" s="149">
        <v>0</v>
      </c>
      <c r="G168" s="149">
        <v>2.7557499999999999E-2</v>
      </c>
      <c r="H168" s="149">
        <v>0</v>
      </c>
      <c r="I168" s="149">
        <v>0</v>
      </c>
      <c r="J168" s="149">
        <v>0.55115000000000003</v>
      </c>
      <c r="K168" s="149">
        <v>2.7557499999999999E-2</v>
      </c>
      <c r="L168" s="149">
        <v>1.0747424999999999</v>
      </c>
      <c r="M168" s="149">
        <v>2.7557499999999999E-2</v>
      </c>
      <c r="N168" s="149">
        <v>0</v>
      </c>
      <c r="O168" s="149">
        <v>0</v>
      </c>
      <c r="P168" s="99">
        <f t="shared" si="165"/>
        <v>0</v>
      </c>
      <c r="Q168" s="50">
        <f>SUM(D168:O168)</f>
        <v>1.7085649999999999</v>
      </c>
      <c r="R168" s="161"/>
      <c r="S168" s="48">
        <v>0</v>
      </c>
      <c r="T168" s="181">
        <v>0</v>
      </c>
      <c r="U168" s="181">
        <v>0</v>
      </c>
      <c r="V168" s="181">
        <v>142.75</v>
      </c>
      <c r="W168" s="181">
        <v>0</v>
      </c>
      <c r="X168" s="181">
        <v>0</v>
      </c>
      <c r="Y168" s="181">
        <v>3031.33</v>
      </c>
      <c r="Z168" s="181">
        <v>108.17</v>
      </c>
      <c r="AA168" s="181">
        <v>5933.87</v>
      </c>
      <c r="AB168" s="181">
        <v>151.57</v>
      </c>
      <c r="AC168" s="181">
        <v>0</v>
      </c>
      <c r="AD168" s="181">
        <v>0</v>
      </c>
      <c r="AE168" s="37">
        <f t="shared" si="166"/>
        <v>0</v>
      </c>
      <c r="AF168" s="36">
        <f>SUM(S168:AD168)</f>
        <v>9367.6899999999987</v>
      </c>
      <c r="AG168" s="161"/>
      <c r="AH168" s="48">
        <v>0</v>
      </c>
      <c r="AI168" s="188">
        <v>0</v>
      </c>
      <c r="AJ168" s="188">
        <v>0</v>
      </c>
      <c r="AK168" s="188">
        <v>58.15</v>
      </c>
      <c r="AL168" s="188">
        <v>0</v>
      </c>
      <c r="AM168" s="188">
        <v>0</v>
      </c>
      <c r="AN168" s="188">
        <v>1344.37</v>
      </c>
      <c r="AO168" s="188">
        <v>21.04</v>
      </c>
      <c r="AP168" s="188">
        <v>2536.6</v>
      </c>
      <c r="AQ168" s="188">
        <v>63.8</v>
      </c>
      <c r="AR168" s="188">
        <v>0</v>
      </c>
      <c r="AS168" s="225"/>
      <c r="AT168" s="55">
        <f t="shared" si="167"/>
        <v>0</v>
      </c>
      <c r="AU168" s="56">
        <f>SUM(AH168:AS168)</f>
        <v>4023.96</v>
      </c>
    </row>
    <row r="169" spans="1:47" s="9" customFormat="1">
      <c r="A169" s="631"/>
      <c r="B169" s="157"/>
      <c r="C169" s="30" t="s">
        <v>41</v>
      </c>
      <c r="D169" s="48">
        <v>0</v>
      </c>
      <c r="E169" s="149">
        <v>2.7557499999999999E-2</v>
      </c>
      <c r="F169" s="149">
        <v>0</v>
      </c>
      <c r="G169" s="149">
        <v>5.5114999999999997E-2</v>
      </c>
      <c r="H169" s="149">
        <v>0</v>
      </c>
      <c r="I169" s="149">
        <v>0</v>
      </c>
      <c r="J169" s="149">
        <v>0</v>
      </c>
      <c r="K169" s="149">
        <v>5.5114999999999998</v>
      </c>
      <c r="L169" s="149">
        <v>1.1298575</v>
      </c>
      <c r="M169" s="149">
        <v>0</v>
      </c>
      <c r="N169" s="149">
        <v>1.1298575</v>
      </c>
      <c r="O169" s="149">
        <v>0</v>
      </c>
      <c r="P169" s="99">
        <f t="shared" si="165"/>
        <v>0</v>
      </c>
      <c r="Q169" s="50">
        <f>SUM(D169:O169)</f>
        <v>7.8538874999999999</v>
      </c>
      <c r="R169" s="161"/>
      <c r="S169" s="48">
        <v>0</v>
      </c>
      <c r="T169" s="181">
        <v>151.57</v>
      </c>
      <c r="U169" s="181">
        <v>0</v>
      </c>
      <c r="V169" s="181">
        <v>303.13</v>
      </c>
      <c r="W169" s="181">
        <v>0</v>
      </c>
      <c r="X169" s="181">
        <v>0</v>
      </c>
      <c r="Y169" s="181">
        <v>0</v>
      </c>
      <c r="Z169" s="181">
        <v>30249.66</v>
      </c>
      <c r="AA169" s="181">
        <v>3560.49</v>
      </c>
      <c r="AB169" s="181">
        <v>0</v>
      </c>
      <c r="AC169" s="181">
        <v>5773.3</v>
      </c>
      <c r="AD169" s="181">
        <v>0</v>
      </c>
      <c r="AE169" s="37">
        <f t="shared" si="166"/>
        <v>0</v>
      </c>
      <c r="AF169" s="36">
        <f>SUM(S169:AD169)</f>
        <v>40038.15</v>
      </c>
      <c r="AG169" s="161"/>
      <c r="AH169" s="48">
        <v>0</v>
      </c>
      <c r="AI169" s="188">
        <v>53.16</v>
      </c>
      <c r="AJ169" s="188">
        <v>0</v>
      </c>
      <c r="AK169" s="188">
        <v>116.29</v>
      </c>
      <c r="AL169" s="188">
        <v>0</v>
      </c>
      <c r="AM169" s="188">
        <v>0</v>
      </c>
      <c r="AN169" s="188">
        <v>0</v>
      </c>
      <c r="AO169" s="188">
        <v>11804.88</v>
      </c>
      <c r="AP169" s="188">
        <v>-174.29</v>
      </c>
      <c r="AQ169" s="188">
        <v>0</v>
      </c>
      <c r="AR169" s="188">
        <v>2022.65</v>
      </c>
      <c r="AS169" s="225">
        <v>0</v>
      </c>
      <c r="AT169" s="55">
        <f t="shared" si="167"/>
        <v>0</v>
      </c>
      <c r="AU169" s="56">
        <f>SUM(AH169:AS169)</f>
        <v>13822.689999999999</v>
      </c>
    </row>
    <row r="170" spans="1:47" s="9" customFormat="1">
      <c r="A170" s="631"/>
      <c r="B170" s="157"/>
      <c r="C170" s="30" t="s">
        <v>44</v>
      </c>
      <c r="D170" s="48">
        <v>1.1023000000000001</v>
      </c>
      <c r="E170" s="149">
        <v>2.2046000000000001</v>
      </c>
      <c r="F170" s="149">
        <v>2.2046000000000001</v>
      </c>
      <c r="G170" s="149">
        <v>2.7557499999999999E-2</v>
      </c>
      <c r="H170" s="149">
        <v>1.7912375</v>
      </c>
      <c r="I170" s="149">
        <v>4.4092000000000002</v>
      </c>
      <c r="J170" s="149">
        <v>4.4092000000000002</v>
      </c>
      <c r="K170" s="149">
        <v>3.3069000000000002</v>
      </c>
      <c r="L170" s="149">
        <v>2.6455199999999999</v>
      </c>
      <c r="M170" s="149">
        <v>3.3069000000000002</v>
      </c>
      <c r="N170" s="149">
        <v>7.7161</v>
      </c>
      <c r="O170" s="149">
        <v>0</v>
      </c>
      <c r="P170" s="99">
        <f t="shared" si="165"/>
        <v>1.1023000000000001</v>
      </c>
      <c r="Q170" s="50">
        <f>SUM(D170:O170)</f>
        <v>33.124115000000003</v>
      </c>
      <c r="R170" s="161"/>
      <c r="S170" s="48">
        <v>5610.46</v>
      </c>
      <c r="T170" s="181">
        <v>11206.94</v>
      </c>
      <c r="U170" s="181">
        <v>11215.37</v>
      </c>
      <c r="V170" s="181">
        <v>151.57</v>
      </c>
      <c r="W170" s="181">
        <v>9135.31</v>
      </c>
      <c r="X170" s="181">
        <v>22452.13</v>
      </c>
      <c r="Y170" s="181">
        <v>22430.94</v>
      </c>
      <c r="Z170" s="181">
        <v>16675.82</v>
      </c>
      <c r="AA170" s="181">
        <v>13472.16</v>
      </c>
      <c r="AB170" s="181">
        <v>17197.25</v>
      </c>
      <c r="AC170" s="181">
        <v>39778.129999999997</v>
      </c>
      <c r="AD170" s="181">
        <v>0</v>
      </c>
      <c r="AE170" s="37">
        <f t="shared" si="166"/>
        <v>5610.46</v>
      </c>
      <c r="AF170" s="36">
        <f>SUM(S170:AD170)</f>
        <v>169326.08000000002</v>
      </c>
      <c r="AG170" s="161"/>
      <c r="AH170" s="48">
        <v>1859.99</v>
      </c>
      <c r="AI170" s="188">
        <v>3798.39</v>
      </c>
      <c r="AJ170" s="188">
        <v>3798.21</v>
      </c>
      <c r="AK170" s="188">
        <v>60.38</v>
      </c>
      <c r="AL170" s="188">
        <v>3207.75</v>
      </c>
      <c r="AM170" s="188">
        <v>7967.91</v>
      </c>
      <c r="AN170" s="188">
        <v>7462.59</v>
      </c>
      <c r="AO170" s="188">
        <v>5545.67</v>
      </c>
      <c r="AP170" s="188">
        <v>4718.1400000000003</v>
      </c>
      <c r="AQ170" s="188">
        <v>6061.82</v>
      </c>
      <c r="AR170" s="188">
        <v>13716.47</v>
      </c>
      <c r="AS170" s="225"/>
      <c r="AT170" s="55">
        <f t="shared" si="167"/>
        <v>1859.99</v>
      </c>
      <c r="AU170" s="56">
        <f>SUM(AH170:AS170)</f>
        <v>58197.32</v>
      </c>
    </row>
    <row r="171" spans="1:47" s="9" customFormat="1">
      <c r="A171" s="631"/>
      <c r="B171" s="157"/>
      <c r="C171" s="30" t="s">
        <v>49</v>
      </c>
      <c r="D171" s="48">
        <v>0</v>
      </c>
      <c r="E171" s="149">
        <v>0</v>
      </c>
      <c r="F171" s="149">
        <v>1.1023000000000001</v>
      </c>
      <c r="G171" s="149">
        <v>0</v>
      </c>
      <c r="H171" s="149">
        <v>1.1023000000000001</v>
      </c>
      <c r="I171" s="149">
        <v>2.2046000000000001</v>
      </c>
      <c r="J171" s="149">
        <v>26.455200000000001</v>
      </c>
      <c r="K171" s="149">
        <v>0</v>
      </c>
      <c r="L171" s="149">
        <v>2.2046000000000001</v>
      </c>
      <c r="M171" s="149">
        <v>0.41336250000000002</v>
      </c>
      <c r="N171" s="149">
        <v>20.9437</v>
      </c>
      <c r="O171" s="149">
        <v>2.2046000000000001</v>
      </c>
      <c r="P171" s="99">
        <f t="shared" si="165"/>
        <v>0</v>
      </c>
      <c r="Q171" s="50">
        <f>SUM(D171:O171)</f>
        <v>56.6306625</v>
      </c>
      <c r="R171" s="161"/>
      <c r="S171" s="48">
        <v>0</v>
      </c>
      <c r="T171" s="227">
        <v>0</v>
      </c>
      <c r="U171" s="227">
        <v>5731.96</v>
      </c>
      <c r="V171" s="227">
        <v>0</v>
      </c>
      <c r="W171" s="227">
        <v>5726.66</v>
      </c>
      <c r="X171" s="227">
        <v>11444.76</v>
      </c>
      <c r="Y171" s="227">
        <v>110661.94</v>
      </c>
      <c r="Z171" s="227">
        <v>0</v>
      </c>
      <c r="AA171" s="227">
        <v>11486.4</v>
      </c>
      <c r="AB171" s="227">
        <v>2314.83</v>
      </c>
      <c r="AC171" s="227">
        <v>79586.06</v>
      </c>
      <c r="AD171" s="227">
        <v>9534.07</v>
      </c>
      <c r="AE171" s="37">
        <f t="shared" si="166"/>
        <v>0</v>
      </c>
      <c r="AF171" s="36">
        <f>SUM(S171:AD171)</f>
        <v>236486.68</v>
      </c>
      <c r="AG171" s="161"/>
      <c r="AH171" s="48">
        <v>0</v>
      </c>
      <c r="AI171" s="188">
        <v>0</v>
      </c>
      <c r="AJ171" s="188">
        <v>2035.51</v>
      </c>
      <c r="AK171" s="188">
        <v>0</v>
      </c>
      <c r="AL171" s="188">
        <v>1975.31</v>
      </c>
      <c r="AM171" s="188">
        <v>3950.44</v>
      </c>
      <c r="AN171" s="188">
        <v>47408.21</v>
      </c>
      <c r="AO171" s="188">
        <v>0</v>
      </c>
      <c r="AP171" s="188">
        <v>3941.38</v>
      </c>
      <c r="AQ171" s="188">
        <v>900.14</v>
      </c>
      <c r="AR171" s="188">
        <v>32986.33</v>
      </c>
      <c r="AS171" s="225">
        <v>2952.68</v>
      </c>
      <c r="AT171" s="55">
        <f t="shared" si="167"/>
        <v>0</v>
      </c>
      <c r="AU171" s="56">
        <f>SUM(AH171:AS171)</f>
        <v>96150</v>
      </c>
    </row>
    <row r="172" spans="1:47" s="9" customFormat="1">
      <c r="A172" s="631"/>
      <c r="B172" s="157"/>
      <c r="C172" s="33" t="s">
        <v>65</v>
      </c>
      <c r="D172" s="48">
        <v>1.1023000000000001</v>
      </c>
      <c r="E172" s="149">
        <v>0</v>
      </c>
      <c r="F172" s="149">
        <v>24.250599999999999</v>
      </c>
      <c r="G172" s="149">
        <v>0</v>
      </c>
      <c r="H172" s="149">
        <v>1.1023000000000001</v>
      </c>
      <c r="I172" s="149">
        <v>3.3069000000000002</v>
      </c>
      <c r="J172" s="149">
        <v>2.2046000000000001</v>
      </c>
      <c r="K172" s="149">
        <v>1.1023000000000001</v>
      </c>
      <c r="L172" s="149">
        <v>1.1023000000000001</v>
      </c>
      <c r="M172" s="149">
        <v>2.2046000000000001</v>
      </c>
      <c r="N172" s="149">
        <v>1.1023000000000001</v>
      </c>
      <c r="O172" s="149">
        <v>1.1023000000000001</v>
      </c>
      <c r="P172" s="99">
        <f t="shared" si="165"/>
        <v>1.1023000000000001</v>
      </c>
      <c r="Q172" s="50">
        <f t="shared" ref="Q172:Q178" si="171">SUM(D172:O172)</f>
        <v>38.580499999999994</v>
      </c>
      <c r="R172" s="161"/>
      <c r="S172" s="48">
        <v>5742</v>
      </c>
      <c r="T172" s="227">
        <v>0</v>
      </c>
      <c r="U172" s="227">
        <v>99874.62</v>
      </c>
      <c r="V172" s="227">
        <v>0</v>
      </c>
      <c r="W172" s="227">
        <v>5742.66</v>
      </c>
      <c r="X172" s="227">
        <v>17230.14</v>
      </c>
      <c r="Y172" s="227">
        <v>11684.38</v>
      </c>
      <c r="Z172" s="227">
        <v>6184.47</v>
      </c>
      <c r="AA172" s="227">
        <v>5842.19</v>
      </c>
      <c r="AB172" s="227">
        <v>12191.44</v>
      </c>
      <c r="AC172" s="227">
        <v>6172.88</v>
      </c>
      <c r="AD172" s="227">
        <v>6172.88</v>
      </c>
      <c r="AE172" s="37">
        <f t="shared" si="166"/>
        <v>5742</v>
      </c>
      <c r="AF172" s="36">
        <f t="shared" ref="AF172:AF178" si="172">SUM(S172:AD172)</f>
        <v>176837.66</v>
      </c>
      <c r="AG172" s="161"/>
      <c r="AH172" s="48">
        <v>1944.58</v>
      </c>
      <c r="AI172" s="188">
        <v>0</v>
      </c>
      <c r="AJ172" s="188">
        <v>43215.75</v>
      </c>
      <c r="AK172" s="188">
        <v>0</v>
      </c>
      <c r="AL172" s="188">
        <v>1922.09</v>
      </c>
      <c r="AM172" s="188">
        <v>4566.26</v>
      </c>
      <c r="AN172" s="188">
        <v>3841.74</v>
      </c>
      <c r="AO172" s="188">
        <v>2019.76</v>
      </c>
      <c r="AP172" s="188">
        <v>1677.48</v>
      </c>
      <c r="AQ172" s="188">
        <v>3713.87</v>
      </c>
      <c r="AR172" s="188">
        <v>2001.12</v>
      </c>
      <c r="AS172" s="225">
        <v>1994.72</v>
      </c>
      <c r="AT172" s="55">
        <f t="shared" si="167"/>
        <v>1944.58</v>
      </c>
      <c r="AU172" s="56">
        <f t="shared" ref="AU172:AU178" si="173">SUM(AH172:AS172)</f>
        <v>66897.37000000001</v>
      </c>
    </row>
    <row r="173" spans="1:47" s="9" customFormat="1">
      <c r="A173" s="631"/>
      <c r="B173" s="157"/>
      <c r="C173" s="33" t="s">
        <v>72</v>
      </c>
      <c r="D173" s="48">
        <v>2.2000000000000002</v>
      </c>
      <c r="E173" s="149">
        <v>2.2000000000000002</v>
      </c>
      <c r="F173" s="149">
        <v>3.31</v>
      </c>
      <c r="G173" s="149">
        <v>2.2000000000000002</v>
      </c>
      <c r="H173" s="149">
        <v>1.1000000000000001</v>
      </c>
      <c r="I173" s="149">
        <v>2.2000000000000002</v>
      </c>
      <c r="J173" s="149">
        <v>23.15</v>
      </c>
      <c r="K173" s="149">
        <v>2.2000000000000002</v>
      </c>
      <c r="L173" s="149">
        <v>22.6</v>
      </c>
      <c r="M173" s="149">
        <v>6.37</v>
      </c>
      <c r="N173" s="149">
        <v>0</v>
      </c>
      <c r="O173" s="149">
        <v>18.739999999999998</v>
      </c>
      <c r="P173" s="99">
        <f t="shared" si="165"/>
        <v>2.2000000000000002</v>
      </c>
      <c r="Q173" s="50">
        <f t="shared" si="171"/>
        <v>86.27</v>
      </c>
      <c r="R173" s="161"/>
      <c r="S173" s="48">
        <v>12326</v>
      </c>
      <c r="T173" s="181">
        <v>12325.05</v>
      </c>
      <c r="U173" s="181">
        <v>18457.28</v>
      </c>
      <c r="V173" s="181">
        <v>12433.94</v>
      </c>
      <c r="W173" s="181">
        <v>6150.6</v>
      </c>
      <c r="X173" s="181">
        <v>12390.29</v>
      </c>
      <c r="Y173" s="181">
        <v>99632.94</v>
      </c>
      <c r="Z173" s="181">
        <v>12300.2</v>
      </c>
      <c r="AA173" s="181">
        <v>96592.63</v>
      </c>
      <c r="AB173" s="181">
        <v>35509.15</v>
      </c>
      <c r="AC173" s="181">
        <v>0</v>
      </c>
      <c r="AD173" s="181">
        <v>74050</v>
      </c>
      <c r="AE173" s="37">
        <f t="shared" si="166"/>
        <v>12326</v>
      </c>
      <c r="AF173" s="36">
        <f t="shared" si="172"/>
        <v>392168.08000000007</v>
      </c>
      <c r="AG173" s="161"/>
      <c r="AH173" s="48">
        <v>4023.4</v>
      </c>
      <c r="AI173" s="188">
        <v>4047</v>
      </c>
      <c r="AJ173" s="188">
        <v>6234.31</v>
      </c>
      <c r="AK173" s="188">
        <v>4055.58</v>
      </c>
      <c r="AL173" s="188">
        <v>2208.33</v>
      </c>
      <c r="AM173" s="188">
        <v>4749.59</v>
      </c>
      <c r="AN173" s="188">
        <v>39181.49</v>
      </c>
      <c r="AO173" s="188">
        <v>4089.83</v>
      </c>
      <c r="AP173" s="188">
        <v>38371.9</v>
      </c>
      <c r="AQ173" s="188">
        <v>11755.5</v>
      </c>
      <c r="AR173" s="188">
        <v>0</v>
      </c>
      <c r="AS173" s="225">
        <v>29187.94</v>
      </c>
      <c r="AT173" s="55">
        <f t="shared" si="167"/>
        <v>4023.4</v>
      </c>
      <c r="AU173" s="56">
        <f t="shared" si="173"/>
        <v>147904.87</v>
      </c>
    </row>
    <row r="174" spans="1:47" s="9" customFormat="1">
      <c r="A174" s="631"/>
      <c r="B174" s="157"/>
      <c r="C174" s="30" t="s">
        <v>86</v>
      </c>
      <c r="D174" s="48">
        <v>0</v>
      </c>
      <c r="E174" s="149">
        <v>1.1000000000000001</v>
      </c>
      <c r="F174" s="149">
        <v>24.25</v>
      </c>
      <c r="G174" s="149">
        <v>0</v>
      </c>
      <c r="H174" s="149">
        <v>0</v>
      </c>
      <c r="I174" s="149">
        <v>20.94</v>
      </c>
      <c r="J174" s="149">
        <v>0</v>
      </c>
      <c r="K174" s="149">
        <v>0</v>
      </c>
      <c r="L174" s="149">
        <v>20.94</v>
      </c>
      <c r="M174" s="149">
        <v>1.02</v>
      </c>
      <c r="N174" s="149">
        <v>1.1000000000000001</v>
      </c>
      <c r="O174" s="149">
        <v>22.05</v>
      </c>
      <c r="P174" s="99">
        <f t="shared" si="165"/>
        <v>0</v>
      </c>
      <c r="Q174" s="50">
        <f t="shared" si="171"/>
        <v>91.399999999999991</v>
      </c>
      <c r="R174" s="161"/>
      <c r="S174" s="48">
        <v>0</v>
      </c>
      <c r="T174" s="181">
        <v>6149.73</v>
      </c>
      <c r="U174" s="181">
        <v>105587.88</v>
      </c>
      <c r="V174" s="181">
        <v>0</v>
      </c>
      <c r="W174" s="181">
        <v>0</v>
      </c>
      <c r="X174" s="181">
        <v>87136.22</v>
      </c>
      <c r="Y174" s="181">
        <v>0</v>
      </c>
      <c r="Z174" s="181">
        <v>0</v>
      </c>
      <c r="AA174" s="181">
        <v>87136.22</v>
      </c>
      <c r="AB174" s="181">
        <v>5261.72</v>
      </c>
      <c r="AC174" s="181">
        <v>6129.3</v>
      </c>
      <c r="AD174" s="181">
        <v>93485</v>
      </c>
      <c r="AE174" s="37">
        <f t="shared" si="166"/>
        <v>0</v>
      </c>
      <c r="AF174" s="36">
        <f t="shared" si="172"/>
        <v>390886.07</v>
      </c>
      <c r="AG174" s="161"/>
      <c r="AH174" s="48">
        <v>0</v>
      </c>
      <c r="AI174" s="188">
        <v>2071.2199999999998</v>
      </c>
      <c r="AJ174" s="188">
        <v>41246.85</v>
      </c>
      <c r="AK174" s="188">
        <v>0</v>
      </c>
      <c r="AL174" s="188">
        <v>0</v>
      </c>
      <c r="AM174" s="188">
        <v>35091.129999999997</v>
      </c>
      <c r="AN174" s="188">
        <v>0</v>
      </c>
      <c r="AO174" s="188">
        <v>0</v>
      </c>
      <c r="AP174" s="188">
        <v>35091.129999999997</v>
      </c>
      <c r="AQ174" s="188">
        <v>2091.73</v>
      </c>
      <c r="AR174" s="188">
        <v>2010.67</v>
      </c>
      <c r="AS174" s="225">
        <v>37176.46</v>
      </c>
      <c r="AT174" s="55">
        <f t="shared" si="167"/>
        <v>0</v>
      </c>
      <c r="AU174" s="56">
        <f t="shared" si="173"/>
        <v>154779.18999999997</v>
      </c>
    </row>
    <row r="175" spans="1:47" s="9" customFormat="1">
      <c r="A175" s="631"/>
      <c r="B175" s="157"/>
      <c r="C175" s="30" t="s">
        <v>96</v>
      </c>
      <c r="D175" s="48">
        <v>0</v>
      </c>
      <c r="E175" s="237">
        <v>0</v>
      </c>
      <c r="F175" s="149">
        <v>0</v>
      </c>
      <c r="G175" s="149">
        <v>0</v>
      </c>
      <c r="H175" s="149">
        <v>20.94</v>
      </c>
      <c r="I175" s="149">
        <v>0</v>
      </c>
      <c r="J175" s="149">
        <v>0</v>
      </c>
      <c r="K175" s="149">
        <v>0</v>
      </c>
      <c r="L175" s="149">
        <v>0</v>
      </c>
      <c r="M175" s="149">
        <v>0</v>
      </c>
      <c r="N175" s="149">
        <v>0</v>
      </c>
      <c r="O175" s="149"/>
      <c r="P175" s="99">
        <f t="shared" si="165"/>
        <v>0</v>
      </c>
      <c r="Q175" s="50">
        <f t="shared" si="171"/>
        <v>20.94</v>
      </c>
      <c r="R175" s="161"/>
      <c r="S175" s="48">
        <v>0</v>
      </c>
      <c r="T175" s="239">
        <v>0</v>
      </c>
      <c r="U175" s="181">
        <v>0</v>
      </c>
      <c r="V175" s="181">
        <v>0</v>
      </c>
      <c r="W175" s="181">
        <v>85463.54</v>
      </c>
      <c r="X175" s="181">
        <v>0</v>
      </c>
      <c r="Y175" s="181">
        <v>0</v>
      </c>
      <c r="Z175" s="181">
        <v>0</v>
      </c>
      <c r="AA175" s="181">
        <v>0</v>
      </c>
      <c r="AB175" s="181">
        <v>0</v>
      </c>
      <c r="AC175" s="181">
        <v>0</v>
      </c>
      <c r="AD175" s="181"/>
      <c r="AE175" s="37">
        <f t="shared" si="166"/>
        <v>0</v>
      </c>
      <c r="AF175" s="36">
        <f t="shared" si="172"/>
        <v>85463.54</v>
      </c>
      <c r="AG175" s="161"/>
      <c r="AH175" s="48">
        <v>0</v>
      </c>
      <c r="AI175" s="239">
        <v>0</v>
      </c>
      <c r="AJ175" s="188">
        <v>0</v>
      </c>
      <c r="AK175" s="188">
        <v>0</v>
      </c>
      <c r="AL175" s="188">
        <v>31960.76</v>
      </c>
      <c r="AM175" s="188">
        <v>0</v>
      </c>
      <c r="AN175" s="188">
        <v>0</v>
      </c>
      <c r="AO175" s="188">
        <v>0</v>
      </c>
      <c r="AP175" s="188">
        <v>0</v>
      </c>
      <c r="AQ175" s="188">
        <v>0</v>
      </c>
      <c r="AR175" s="188">
        <v>0</v>
      </c>
      <c r="AS175" s="225"/>
      <c r="AT175" s="55">
        <f t="shared" si="167"/>
        <v>0</v>
      </c>
      <c r="AU175" s="56">
        <f t="shared" si="173"/>
        <v>31960.76</v>
      </c>
    </row>
    <row r="176" spans="1:47" s="9" customFormat="1">
      <c r="A176" s="631"/>
      <c r="B176" s="232"/>
      <c r="C176" s="30" t="s">
        <v>119</v>
      </c>
      <c r="D176" s="48">
        <v>0</v>
      </c>
      <c r="E176" s="237"/>
      <c r="F176" s="149"/>
      <c r="G176" s="149"/>
      <c r="H176" s="149"/>
      <c r="I176" s="149"/>
      <c r="J176" s="149"/>
      <c r="K176" s="149"/>
      <c r="L176" s="149"/>
      <c r="M176" s="149"/>
      <c r="N176" s="149"/>
      <c r="O176" s="149"/>
      <c r="P176" s="99">
        <f t="shared" si="165"/>
        <v>0</v>
      </c>
      <c r="Q176" s="50">
        <f t="shared" si="171"/>
        <v>0</v>
      </c>
      <c r="R176" s="161"/>
      <c r="S176" s="48"/>
      <c r="T176" s="239"/>
      <c r="U176" s="181"/>
      <c r="V176" s="181"/>
      <c r="W176" s="181"/>
      <c r="X176" s="181"/>
      <c r="Y176" s="181"/>
      <c r="Z176" s="181"/>
      <c r="AA176" s="181"/>
      <c r="AB176" s="181"/>
      <c r="AC176" s="181"/>
      <c r="AD176" s="181"/>
      <c r="AE176" s="37">
        <f t="shared" si="166"/>
        <v>0</v>
      </c>
      <c r="AF176" s="36">
        <f>SUM(S176:AD176)</f>
        <v>0</v>
      </c>
      <c r="AG176" s="161"/>
      <c r="AH176" s="48"/>
      <c r="AI176" s="239"/>
      <c r="AJ176" s="188"/>
      <c r="AK176" s="188"/>
      <c r="AL176" s="188"/>
      <c r="AM176" s="188"/>
      <c r="AN176" s="188"/>
      <c r="AO176" s="188"/>
      <c r="AP176" s="188"/>
      <c r="AQ176" s="188"/>
      <c r="AR176" s="188"/>
      <c r="AS176" s="225"/>
      <c r="AT176" s="55">
        <f t="shared" si="167"/>
        <v>0</v>
      </c>
      <c r="AU176" s="56">
        <f t="shared" si="173"/>
        <v>0</v>
      </c>
    </row>
    <row r="177" spans="1:47" s="9" customFormat="1">
      <c r="A177" s="631"/>
      <c r="B177" s="157"/>
      <c r="C177" s="30" t="s">
        <v>120</v>
      </c>
      <c r="D177" s="48">
        <v>1.5</v>
      </c>
      <c r="E177" s="149">
        <v>0.4</v>
      </c>
      <c r="F177" s="149">
        <v>0.20699999999999999</v>
      </c>
      <c r="G177" s="149">
        <v>1.5</v>
      </c>
      <c r="H177" s="149">
        <v>0.35699999999999998</v>
      </c>
      <c r="I177" s="149">
        <v>1.47</v>
      </c>
      <c r="J177" s="149">
        <v>2</v>
      </c>
      <c r="K177" s="149">
        <v>0.28699999999999998</v>
      </c>
      <c r="L177" s="149">
        <v>0</v>
      </c>
      <c r="M177" s="149">
        <v>1.5</v>
      </c>
      <c r="N177" s="149">
        <v>1.5</v>
      </c>
      <c r="O177" s="149">
        <v>1.4</v>
      </c>
      <c r="P177" s="99">
        <f t="shared" si="165"/>
        <v>1.5</v>
      </c>
      <c r="Q177" s="50">
        <f t="shared" si="171"/>
        <v>12.121</v>
      </c>
      <c r="R177" s="161"/>
      <c r="S177" s="48">
        <v>6164.7000000000007</v>
      </c>
      <c r="T177" s="181">
        <v>1643.92</v>
      </c>
      <c r="U177" s="181">
        <v>850.72860000000003</v>
      </c>
      <c r="V177" s="181">
        <v>6164.7000000000007</v>
      </c>
      <c r="W177" s="181">
        <v>1467.1985999999999</v>
      </c>
      <c r="X177" s="181">
        <v>6041.4059999999999</v>
      </c>
      <c r="Y177" s="181">
        <v>8219.6</v>
      </c>
      <c r="Z177" s="181">
        <v>1179.5126</v>
      </c>
      <c r="AA177" s="181">
        <v>0</v>
      </c>
      <c r="AB177" s="181">
        <v>6164.7000000000007</v>
      </c>
      <c r="AC177" s="181">
        <v>6164.7000000000007</v>
      </c>
      <c r="AD177" s="181">
        <v>5753.72</v>
      </c>
      <c r="AE177" s="37">
        <f t="shared" si="166"/>
        <v>6164.7000000000007</v>
      </c>
      <c r="AF177" s="36">
        <f t="shared" si="172"/>
        <v>49814.885800000004</v>
      </c>
      <c r="AG177" s="161"/>
      <c r="AH177" s="48">
        <v>2214.4650000000011</v>
      </c>
      <c r="AI177" s="188">
        <v>590.52400000000011</v>
      </c>
      <c r="AJ177" s="188">
        <v>305.59617000000014</v>
      </c>
      <c r="AK177" s="188">
        <v>2214.4650000000011</v>
      </c>
      <c r="AL177" s="188">
        <v>527.04267000000004</v>
      </c>
      <c r="AM177" s="188">
        <v>2170.1757000000002</v>
      </c>
      <c r="AN177" s="188">
        <v>2952.6200000000008</v>
      </c>
      <c r="AO177" s="188">
        <v>423.7009700000001</v>
      </c>
      <c r="AP177" s="188">
        <v>0</v>
      </c>
      <c r="AQ177" s="188">
        <v>2214.4650000000011</v>
      </c>
      <c r="AR177" s="188">
        <v>2214.4650000000011</v>
      </c>
      <c r="AS177" s="225">
        <v>2066.8340000000007</v>
      </c>
      <c r="AT177" s="55">
        <f t="shared" si="167"/>
        <v>2214.4650000000011</v>
      </c>
      <c r="AU177" s="56">
        <f t="shared" si="173"/>
        <v>17894.353510000008</v>
      </c>
    </row>
    <row r="178" spans="1:47" s="9" customFormat="1" ht="15.75" thickBot="1">
      <c r="A178" s="631"/>
      <c r="B178" s="158"/>
      <c r="C178" s="31" t="s">
        <v>18</v>
      </c>
      <c r="D178" s="94">
        <f t="shared" ref="D178:O178" si="174">D176-D177</f>
        <v>-1.5</v>
      </c>
      <c r="E178" s="150">
        <f t="shared" si="174"/>
        <v>-0.4</v>
      </c>
      <c r="F178" s="150">
        <f t="shared" si="174"/>
        <v>-0.20699999999999999</v>
      </c>
      <c r="G178" s="150">
        <f t="shared" si="174"/>
        <v>-1.5</v>
      </c>
      <c r="H178" s="150">
        <f t="shared" si="174"/>
        <v>-0.35699999999999998</v>
      </c>
      <c r="I178" s="150">
        <f t="shared" si="174"/>
        <v>-1.47</v>
      </c>
      <c r="J178" s="150">
        <f t="shared" si="174"/>
        <v>-2</v>
      </c>
      <c r="K178" s="150">
        <f t="shared" si="174"/>
        <v>-0.28699999999999998</v>
      </c>
      <c r="L178" s="150">
        <f t="shared" si="174"/>
        <v>0</v>
      </c>
      <c r="M178" s="150">
        <f t="shared" si="174"/>
        <v>-1.5</v>
      </c>
      <c r="N178" s="150">
        <f t="shared" si="174"/>
        <v>-1.5</v>
      </c>
      <c r="O178" s="150">
        <f t="shared" si="174"/>
        <v>-1.4</v>
      </c>
      <c r="P178" s="116">
        <f t="shared" si="165"/>
        <v>-1.5</v>
      </c>
      <c r="Q178" s="98">
        <f t="shared" si="171"/>
        <v>-12.121</v>
      </c>
      <c r="R178" s="161"/>
      <c r="S178" s="94">
        <f t="shared" ref="S178:AD178" si="175">S176-S177</f>
        <v>-6164.7000000000007</v>
      </c>
      <c r="T178" s="229">
        <f t="shared" si="175"/>
        <v>-1643.92</v>
      </c>
      <c r="U178" s="229">
        <f t="shared" si="175"/>
        <v>-850.72860000000003</v>
      </c>
      <c r="V178" s="229">
        <f t="shared" si="175"/>
        <v>-6164.7000000000007</v>
      </c>
      <c r="W178" s="229">
        <f t="shared" si="175"/>
        <v>-1467.1985999999999</v>
      </c>
      <c r="X178" s="229">
        <f t="shared" si="175"/>
        <v>-6041.4059999999999</v>
      </c>
      <c r="Y178" s="229">
        <f t="shared" si="175"/>
        <v>-8219.6</v>
      </c>
      <c r="Z178" s="229">
        <f t="shared" si="175"/>
        <v>-1179.5126</v>
      </c>
      <c r="AA178" s="229">
        <f t="shared" si="175"/>
        <v>0</v>
      </c>
      <c r="AB178" s="229">
        <f t="shared" si="175"/>
        <v>-6164.7000000000007</v>
      </c>
      <c r="AC178" s="229">
        <f t="shared" si="175"/>
        <v>-6164.7000000000007</v>
      </c>
      <c r="AD178" s="229">
        <f t="shared" si="175"/>
        <v>-5753.72</v>
      </c>
      <c r="AE178" s="92">
        <f t="shared" si="166"/>
        <v>-6164.7000000000007</v>
      </c>
      <c r="AF178" s="93">
        <f t="shared" si="172"/>
        <v>-49814.885800000004</v>
      </c>
      <c r="AG178" s="161"/>
      <c r="AH178" s="94">
        <f t="shared" ref="AH178:AS178" si="176">AH176-AH177</f>
        <v>-2214.4650000000011</v>
      </c>
      <c r="AI178" s="231">
        <f t="shared" si="176"/>
        <v>-590.52400000000011</v>
      </c>
      <c r="AJ178" s="231">
        <f t="shared" si="176"/>
        <v>-305.59617000000014</v>
      </c>
      <c r="AK178" s="231">
        <f t="shared" si="176"/>
        <v>-2214.4650000000011</v>
      </c>
      <c r="AL178" s="231">
        <f t="shared" si="176"/>
        <v>-527.04267000000004</v>
      </c>
      <c r="AM178" s="231">
        <f t="shared" si="176"/>
        <v>-2170.1757000000002</v>
      </c>
      <c r="AN178" s="231">
        <f t="shared" si="176"/>
        <v>-2952.6200000000008</v>
      </c>
      <c r="AO178" s="231">
        <f t="shared" si="176"/>
        <v>-423.7009700000001</v>
      </c>
      <c r="AP178" s="231">
        <f t="shared" si="176"/>
        <v>0</v>
      </c>
      <c r="AQ178" s="231">
        <f t="shared" si="176"/>
        <v>-2214.4650000000011</v>
      </c>
      <c r="AR178" s="231">
        <f t="shared" si="176"/>
        <v>-2214.4650000000011</v>
      </c>
      <c r="AS178" s="231">
        <f t="shared" si="176"/>
        <v>-2066.8340000000007</v>
      </c>
      <c r="AT178" s="100">
        <f t="shared" si="167"/>
        <v>-2214.4650000000011</v>
      </c>
      <c r="AU178" s="114">
        <f t="shared" si="173"/>
        <v>-17894.353510000008</v>
      </c>
    </row>
    <row r="179" spans="1:47" s="9" customFormat="1" ht="12.75" customHeight="1">
      <c r="A179" s="631"/>
      <c r="B179" s="156" t="s">
        <v>85</v>
      </c>
      <c r="C179" s="29" t="s">
        <v>51</v>
      </c>
      <c r="D179" s="51">
        <f t="shared" ref="D179:D188" si="177">D143+D155+D167</f>
        <v>0.19290249999999998</v>
      </c>
      <c r="E179" s="151">
        <f t="shared" ref="E179:O179" si="178">E143+E155+E167</f>
        <v>4.4092000000000002</v>
      </c>
      <c r="F179" s="151">
        <f t="shared" si="178"/>
        <v>0</v>
      </c>
      <c r="G179" s="151">
        <f t="shared" si="178"/>
        <v>4.7123324999999996</v>
      </c>
      <c r="H179" s="151">
        <f t="shared" si="178"/>
        <v>13.282715000000001</v>
      </c>
      <c r="I179" s="151">
        <f t="shared" si="178"/>
        <v>0.66138000000000008</v>
      </c>
      <c r="J179" s="151">
        <f t="shared" si="178"/>
        <v>2.0116974999999999</v>
      </c>
      <c r="K179" s="151">
        <f t="shared" si="178"/>
        <v>0</v>
      </c>
      <c r="L179" s="151">
        <f t="shared" si="178"/>
        <v>1.2125300000000001</v>
      </c>
      <c r="M179" s="151">
        <f t="shared" si="178"/>
        <v>32.076929999999997</v>
      </c>
      <c r="N179" s="151">
        <f t="shared" si="178"/>
        <v>9.3695500000000003</v>
      </c>
      <c r="O179" s="151">
        <f t="shared" si="178"/>
        <v>21.687752499999998</v>
      </c>
      <c r="P179" s="99">
        <f t="shared" si="165"/>
        <v>0.19290249999999998</v>
      </c>
      <c r="Q179" s="50">
        <f t="shared" ref="Q179:Q190" si="179">SUM(D179:O179)</f>
        <v>89.616990000000001</v>
      </c>
      <c r="R179" s="161"/>
      <c r="S179" s="51">
        <f>S143+S155+S167</f>
        <v>978.29</v>
      </c>
      <c r="T179" s="226">
        <f t="shared" ref="T179:AD179" si="180">T143+T155+T167</f>
        <v>21288.170000000002</v>
      </c>
      <c r="U179" s="226">
        <f t="shared" si="180"/>
        <v>0</v>
      </c>
      <c r="V179" s="226">
        <f t="shared" si="180"/>
        <v>22645.100000000002</v>
      </c>
      <c r="W179" s="226">
        <f t="shared" si="180"/>
        <v>61307.51</v>
      </c>
      <c r="X179" s="226">
        <f t="shared" si="180"/>
        <v>3425.95</v>
      </c>
      <c r="Y179" s="226">
        <f t="shared" si="180"/>
        <v>9615.91</v>
      </c>
      <c r="Z179" s="226">
        <f t="shared" si="180"/>
        <v>0</v>
      </c>
      <c r="AA179" s="226">
        <f t="shared" si="180"/>
        <v>5839.98</v>
      </c>
      <c r="AB179" s="226">
        <f t="shared" si="180"/>
        <v>125796.28</v>
      </c>
      <c r="AC179" s="226">
        <f t="shared" si="180"/>
        <v>44915.75</v>
      </c>
      <c r="AD179" s="226">
        <f t="shared" si="180"/>
        <v>76991.239999999991</v>
      </c>
      <c r="AE179" s="37">
        <f t="shared" si="166"/>
        <v>978.29</v>
      </c>
      <c r="AF179" s="36">
        <f t="shared" ref="AF179:AF190" si="181">SUM(S179:AD179)</f>
        <v>372804.18</v>
      </c>
      <c r="AG179" s="161"/>
      <c r="AH179" s="51">
        <f>AH143+AH155+AH167</f>
        <v>386.08</v>
      </c>
      <c r="AI179" s="185">
        <f t="shared" ref="AI179:AS179" si="182">AI143+AI155+AI167</f>
        <v>7633.35</v>
      </c>
      <c r="AJ179" s="185">
        <f t="shared" si="182"/>
        <v>0</v>
      </c>
      <c r="AK179" s="185">
        <f t="shared" si="182"/>
        <v>7606.47</v>
      </c>
      <c r="AL179" s="185">
        <f t="shared" si="182"/>
        <v>19757.969999999998</v>
      </c>
      <c r="AM179" s="185">
        <f t="shared" si="182"/>
        <v>1373.8</v>
      </c>
      <c r="AN179" s="185">
        <f t="shared" si="182"/>
        <v>3408.42</v>
      </c>
      <c r="AO179" s="185">
        <f t="shared" si="182"/>
        <v>0</v>
      </c>
      <c r="AP179" s="185">
        <f t="shared" si="182"/>
        <v>2019.36</v>
      </c>
      <c r="AQ179" s="185">
        <f t="shared" si="182"/>
        <v>30446.55</v>
      </c>
      <c r="AR179" s="185">
        <f t="shared" si="182"/>
        <v>16151.22</v>
      </c>
      <c r="AS179" s="185">
        <f t="shared" si="182"/>
        <v>14094.5</v>
      </c>
      <c r="AT179" s="55">
        <f t="shared" si="167"/>
        <v>386.08</v>
      </c>
      <c r="AU179" s="56">
        <f t="shared" ref="AU179:AU190" si="183">SUM(AH179:AS179)</f>
        <v>102877.72</v>
      </c>
    </row>
    <row r="180" spans="1:47" s="9" customFormat="1">
      <c r="A180" s="631"/>
      <c r="B180" s="157"/>
      <c r="C180" s="30" t="s">
        <v>52</v>
      </c>
      <c r="D180" s="48">
        <f t="shared" si="177"/>
        <v>0</v>
      </c>
      <c r="E180" s="149">
        <f t="shared" ref="E180:O180" si="184">E144+E156+E168</f>
        <v>0.13778750000000001</v>
      </c>
      <c r="F180" s="149">
        <f t="shared" si="184"/>
        <v>21.219275</v>
      </c>
      <c r="G180" s="149">
        <f t="shared" si="184"/>
        <v>1.4054324999999999</v>
      </c>
      <c r="H180" s="149">
        <f t="shared" si="184"/>
        <v>21.109044999999998</v>
      </c>
      <c r="I180" s="149">
        <f t="shared" si="184"/>
        <v>31.002187500000002</v>
      </c>
      <c r="J180" s="149">
        <f t="shared" si="184"/>
        <v>33.124114999999996</v>
      </c>
      <c r="K180" s="149">
        <f t="shared" si="184"/>
        <v>42.603895000000001</v>
      </c>
      <c r="L180" s="149">
        <f t="shared" si="184"/>
        <v>22.183787499999998</v>
      </c>
      <c r="M180" s="149">
        <f t="shared" si="184"/>
        <v>21.853097500000001</v>
      </c>
      <c r="N180" s="149">
        <f t="shared" si="184"/>
        <v>41.8874</v>
      </c>
      <c r="O180" s="149">
        <f t="shared" si="184"/>
        <v>41.997630000000001</v>
      </c>
      <c r="P180" s="99">
        <f t="shared" si="165"/>
        <v>0</v>
      </c>
      <c r="Q180" s="50">
        <f t="shared" si="179"/>
        <v>278.52365249999997</v>
      </c>
      <c r="R180" s="161"/>
      <c r="S180" s="48">
        <f t="shared" ref="S180:AD180" si="185">S144+S156+S168</f>
        <v>0</v>
      </c>
      <c r="T180" s="181">
        <f t="shared" si="185"/>
        <v>713.74</v>
      </c>
      <c r="U180" s="181">
        <f t="shared" si="185"/>
        <v>76824.800000000003</v>
      </c>
      <c r="V180" s="181">
        <f t="shared" si="185"/>
        <v>6839.22</v>
      </c>
      <c r="W180" s="181">
        <f t="shared" si="185"/>
        <v>76253.81</v>
      </c>
      <c r="X180" s="181">
        <f t="shared" si="185"/>
        <v>109420.31</v>
      </c>
      <c r="Y180" s="181">
        <f t="shared" si="185"/>
        <v>143033.07999999999</v>
      </c>
      <c r="Z180" s="181">
        <f t="shared" si="185"/>
        <v>141464.37000000002</v>
      </c>
      <c r="AA180" s="181">
        <f t="shared" si="185"/>
        <v>72319.89</v>
      </c>
      <c r="AB180" s="181">
        <f t="shared" si="185"/>
        <v>80266.740000000005</v>
      </c>
      <c r="AC180" s="181">
        <f t="shared" si="185"/>
        <v>150794.64000000001</v>
      </c>
      <c r="AD180" s="181">
        <f t="shared" si="185"/>
        <v>151400.91</v>
      </c>
      <c r="AE180" s="37">
        <f t="shared" si="166"/>
        <v>0</v>
      </c>
      <c r="AF180" s="36">
        <f t="shared" si="181"/>
        <v>1009331.51</v>
      </c>
      <c r="AG180" s="161"/>
      <c r="AH180" s="48">
        <f t="shared" ref="AH180:AS180" si="186">AH144+AH156+AH168</f>
        <v>0</v>
      </c>
      <c r="AI180" s="188">
        <f t="shared" si="186"/>
        <v>290.73</v>
      </c>
      <c r="AJ180" s="188">
        <f t="shared" si="186"/>
        <v>15215.85</v>
      </c>
      <c r="AK180" s="188">
        <f t="shared" si="186"/>
        <v>2503.8200000000002</v>
      </c>
      <c r="AL180" s="188">
        <f t="shared" si="186"/>
        <v>12906.44</v>
      </c>
      <c r="AM180" s="188">
        <f t="shared" si="186"/>
        <v>15720.81</v>
      </c>
      <c r="AN180" s="188">
        <f t="shared" si="186"/>
        <v>42795.82</v>
      </c>
      <c r="AO180" s="188">
        <f t="shared" si="186"/>
        <v>59883.12</v>
      </c>
      <c r="AP180" s="188">
        <f t="shared" si="186"/>
        <v>25499.01</v>
      </c>
      <c r="AQ180" s="188">
        <f t="shared" si="186"/>
        <v>14704.21</v>
      </c>
      <c r="AR180" s="188">
        <f t="shared" si="186"/>
        <v>25392.15</v>
      </c>
      <c r="AS180" s="188">
        <f t="shared" si="186"/>
        <v>25606.68</v>
      </c>
      <c r="AT180" s="55">
        <f t="shared" si="167"/>
        <v>0</v>
      </c>
      <c r="AU180" s="56">
        <f t="shared" si="183"/>
        <v>240518.63999999998</v>
      </c>
    </row>
    <row r="181" spans="1:47" s="9" customFormat="1" ht="12.75" customHeight="1">
      <c r="A181" s="631"/>
      <c r="B181" s="157"/>
      <c r="C181" s="30" t="s">
        <v>41</v>
      </c>
      <c r="D181" s="48">
        <f t="shared" si="177"/>
        <v>21.49485</v>
      </c>
      <c r="E181" s="149">
        <f t="shared" ref="E181:O181" si="187">E145+E157+E169</f>
        <v>20.9712575</v>
      </c>
      <c r="F181" s="149">
        <f t="shared" si="187"/>
        <v>21.109044999999998</v>
      </c>
      <c r="G181" s="149">
        <f t="shared" si="187"/>
        <v>62.886215</v>
      </c>
      <c r="H181" s="149">
        <f t="shared" si="187"/>
        <v>0.27557500000000001</v>
      </c>
      <c r="I181" s="149">
        <f t="shared" si="187"/>
        <v>41.942515</v>
      </c>
      <c r="J181" s="149">
        <f t="shared" si="187"/>
        <v>35.246042500000001</v>
      </c>
      <c r="K181" s="149">
        <f t="shared" si="187"/>
        <v>41.308692499999999</v>
      </c>
      <c r="L181" s="149">
        <f t="shared" si="187"/>
        <v>43.954212499999997</v>
      </c>
      <c r="M181" s="149">
        <f t="shared" si="187"/>
        <v>26.234739999999999</v>
      </c>
      <c r="N181" s="149">
        <f t="shared" si="187"/>
        <v>36.486129999999996</v>
      </c>
      <c r="O181" s="149">
        <f t="shared" si="187"/>
        <v>47.233554999999996</v>
      </c>
      <c r="P181" s="99">
        <f t="shared" si="165"/>
        <v>21.49485</v>
      </c>
      <c r="Q181" s="50">
        <f t="shared" si="179"/>
        <v>399.14283</v>
      </c>
      <c r="R181" s="161"/>
      <c r="S181" s="48">
        <f t="shared" ref="S181:AD181" si="188">S145+S157+S169</f>
        <v>78208.19</v>
      </c>
      <c r="T181" s="181">
        <f t="shared" si="188"/>
        <v>75548.890000000014</v>
      </c>
      <c r="U181" s="181">
        <f t="shared" si="188"/>
        <v>76306.720000000001</v>
      </c>
      <c r="V181" s="181">
        <f t="shared" si="188"/>
        <v>213928.87</v>
      </c>
      <c r="W181" s="181">
        <f t="shared" si="188"/>
        <v>1515.66</v>
      </c>
      <c r="X181" s="181">
        <f t="shared" si="188"/>
        <v>142687.22</v>
      </c>
      <c r="Y181" s="181">
        <f t="shared" si="188"/>
        <v>146139.57</v>
      </c>
      <c r="Z181" s="181">
        <f t="shared" si="188"/>
        <v>181773.44</v>
      </c>
      <c r="AA181" s="181">
        <f t="shared" si="188"/>
        <v>144076.18999999997</v>
      </c>
      <c r="AB181" s="181">
        <f t="shared" si="188"/>
        <v>97870.89</v>
      </c>
      <c r="AC181" s="181">
        <f t="shared" si="188"/>
        <v>131768.95999999999</v>
      </c>
      <c r="AD181" s="181">
        <f t="shared" si="188"/>
        <v>185314.25</v>
      </c>
      <c r="AE181" s="37">
        <f t="shared" si="166"/>
        <v>78208.19</v>
      </c>
      <c r="AF181" s="36">
        <f t="shared" si="181"/>
        <v>1475138.8499999999</v>
      </c>
      <c r="AG181" s="161"/>
      <c r="AH181" s="48">
        <f t="shared" ref="AH181:AS181" si="189">AH145+AH157+AH169</f>
        <v>13548.26</v>
      </c>
      <c r="AI181" s="188">
        <f t="shared" si="189"/>
        <v>12749.23</v>
      </c>
      <c r="AJ181" s="188">
        <f t="shared" si="189"/>
        <v>13047.36</v>
      </c>
      <c r="AK181" s="188">
        <f t="shared" si="189"/>
        <v>31908.84</v>
      </c>
      <c r="AL181" s="188">
        <f t="shared" si="189"/>
        <v>586.26</v>
      </c>
      <c r="AM181" s="188">
        <f t="shared" si="189"/>
        <v>21279.16</v>
      </c>
      <c r="AN181" s="188">
        <f t="shared" si="189"/>
        <v>37045.369999999995</v>
      </c>
      <c r="AO181" s="188">
        <f t="shared" si="189"/>
        <v>53028.29</v>
      </c>
      <c r="AP181" s="188">
        <f t="shared" si="189"/>
        <v>16086.07</v>
      </c>
      <c r="AQ181" s="188">
        <f t="shared" si="189"/>
        <v>19756.84</v>
      </c>
      <c r="AR181" s="188">
        <f t="shared" si="189"/>
        <v>24304.32</v>
      </c>
      <c r="AS181" s="188">
        <f t="shared" si="189"/>
        <v>42468.54</v>
      </c>
      <c r="AT181" s="55">
        <f t="shared" si="167"/>
        <v>13548.26</v>
      </c>
      <c r="AU181" s="56">
        <f t="shared" si="183"/>
        <v>285808.53999999998</v>
      </c>
    </row>
    <row r="182" spans="1:47" s="9" customFormat="1">
      <c r="A182" s="631"/>
      <c r="B182" s="157"/>
      <c r="C182" s="30" t="s">
        <v>44</v>
      </c>
      <c r="D182" s="48">
        <f t="shared" si="177"/>
        <v>25.7662625</v>
      </c>
      <c r="E182" s="149">
        <f t="shared" ref="E182:O182" si="190">E146+E158+E170</f>
        <v>49.741287499999999</v>
      </c>
      <c r="F182" s="149">
        <f t="shared" si="190"/>
        <v>50.705799999999996</v>
      </c>
      <c r="G182" s="149">
        <f t="shared" si="190"/>
        <v>1.5156624999999999</v>
      </c>
      <c r="H182" s="149">
        <f t="shared" si="190"/>
        <v>48.115394999999999</v>
      </c>
      <c r="I182" s="149">
        <f t="shared" si="190"/>
        <v>49.438155000000002</v>
      </c>
      <c r="J182" s="149">
        <f t="shared" si="190"/>
        <v>12.34576</v>
      </c>
      <c r="K182" s="149">
        <f t="shared" si="190"/>
        <v>49.989304999999995</v>
      </c>
      <c r="L182" s="149">
        <f t="shared" si="190"/>
        <v>50.099534999999996</v>
      </c>
      <c r="M182" s="149">
        <f t="shared" si="190"/>
        <v>30.313249999999996</v>
      </c>
      <c r="N182" s="149">
        <f t="shared" si="190"/>
        <v>36.375900000000001</v>
      </c>
      <c r="O182" s="149">
        <f t="shared" si="190"/>
        <v>44.643149999999999</v>
      </c>
      <c r="P182" s="99">
        <f t="shared" si="165"/>
        <v>25.7662625</v>
      </c>
      <c r="Q182" s="50">
        <f t="shared" si="179"/>
        <v>449.04946249999995</v>
      </c>
      <c r="R182" s="161"/>
      <c r="S182" s="48">
        <f t="shared" ref="S182:AD182" si="191">S146+S158+S170</f>
        <v>95953.180000000008</v>
      </c>
      <c r="T182" s="181">
        <f t="shared" si="191"/>
        <v>182282.2</v>
      </c>
      <c r="U182" s="181">
        <f t="shared" si="191"/>
        <v>187384.06999999998</v>
      </c>
      <c r="V182" s="181">
        <f t="shared" si="191"/>
        <v>7890.5</v>
      </c>
      <c r="W182" s="181">
        <f t="shared" si="191"/>
        <v>174224.03</v>
      </c>
      <c r="X182" s="181">
        <f t="shared" si="191"/>
        <v>181264.40000000002</v>
      </c>
      <c r="Y182" s="181">
        <f t="shared" si="191"/>
        <v>62717.539999999994</v>
      </c>
      <c r="Z182" s="181">
        <f t="shared" si="191"/>
        <v>184079.36000000002</v>
      </c>
      <c r="AA182" s="181">
        <f t="shared" si="191"/>
        <v>183684</v>
      </c>
      <c r="AB182" s="181">
        <f t="shared" si="191"/>
        <v>118151.18000000001</v>
      </c>
      <c r="AC182" s="181">
        <f t="shared" si="191"/>
        <v>149646.88</v>
      </c>
      <c r="AD182" s="181">
        <f t="shared" si="191"/>
        <v>156075.21</v>
      </c>
      <c r="AE182" s="37">
        <f t="shared" si="166"/>
        <v>95953.180000000008</v>
      </c>
      <c r="AF182" s="36">
        <f t="shared" si="181"/>
        <v>1683352.5499999998</v>
      </c>
      <c r="AG182" s="161"/>
      <c r="AH182" s="48">
        <f t="shared" ref="AH182:AS182" si="192">AH146+AH158+AH170</f>
        <v>18945.32</v>
      </c>
      <c r="AI182" s="188">
        <f t="shared" si="192"/>
        <v>34670.07</v>
      </c>
      <c r="AJ182" s="188">
        <f t="shared" si="192"/>
        <v>36858.39</v>
      </c>
      <c r="AK182" s="188">
        <f t="shared" si="192"/>
        <v>2797.6</v>
      </c>
      <c r="AL182" s="188">
        <f t="shared" si="192"/>
        <v>32373.870000000003</v>
      </c>
      <c r="AM182" s="188">
        <f t="shared" si="192"/>
        <v>35064.93</v>
      </c>
      <c r="AN182" s="188">
        <f t="shared" si="192"/>
        <v>21043.97</v>
      </c>
      <c r="AO182" s="188">
        <f t="shared" si="192"/>
        <v>35447.269999999997</v>
      </c>
      <c r="AP182" s="188">
        <f t="shared" si="192"/>
        <v>34889.040000000001</v>
      </c>
      <c r="AQ182" s="188">
        <f t="shared" si="192"/>
        <v>26080.1</v>
      </c>
      <c r="AR182" s="188">
        <f t="shared" si="192"/>
        <v>37033.75</v>
      </c>
      <c r="AS182" s="188">
        <f t="shared" si="192"/>
        <v>25652.6</v>
      </c>
      <c r="AT182" s="55">
        <f t="shared" si="167"/>
        <v>18945.32</v>
      </c>
      <c r="AU182" s="56">
        <f t="shared" si="183"/>
        <v>340856.91</v>
      </c>
    </row>
    <row r="183" spans="1:47" s="9" customFormat="1">
      <c r="A183" s="631"/>
      <c r="B183" s="157"/>
      <c r="C183" s="30" t="s">
        <v>49</v>
      </c>
      <c r="D183" s="48">
        <f t="shared" si="177"/>
        <v>25.435572499999999</v>
      </c>
      <c r="E183" s="149">
        <f t="shared" ref="E183:O183" si="193">E147+E159+E171</f>
        <v>23.396317499999999</v>
      </c>
      <c r="F183" s="149">
        <f t="shared" si="193"/>
        <v>50.926259999999999</v>
      </c>
      <c r="G183" s="149">
        <f t="shared" si="193"/>
        <v>28.384225000000001</v>
      </c>
      <c r="H183" s="149">
        <f t="shared" si="193"/>
        <v>7.1373924999999989</v>
      </c>
      <c r="I183" s="149">
        <f t="shared" si="193"/>
        <v>69.610244999999992</v>
      </c>
      <c r="J183" s="149">
        <f t="shared" si="193"/>
        <v>71.225745000000003</v>
      </c>
      <c r="K183" s="149">
        <f t="shared" si="193"/>
        <v>20.740404999999999</v>
      </c>
      <c r="L183" s="149">
        <f t="shared" si="193"/>
        <v>47.994772499999996</v>
      </c>
      <c r="M183" s="149">
        <f t="shared" si="193"/>
        <v>45.717892499999998</v>
      </c>
      <c r="N183" s="149">
        <f t="shared" si="193"/>
        <v>65.659130000000005</v>
      </c>
      <c r="O183" s="149">
        <f t="shared" si="193"/>
        <v>48.8214975</v>
      </c>
      <c r="P183" s="99">
        <f t="shared" si="165"/>
        <v>25.435572499999999</v>
      </c>
      <c r="Q183" s="50">
        <f t="shared" si="179"/>
        <v>505.04945500000008</v>
      </c>
      <c r="R183" s="161"/>
      <c r="S183" s="48">
        <f t="shared" ref="S183:AD183" si="194">S147+S159+S171</f>
        <v>89085.290000000008</v>
      </c>
      <c r="T183" s="181">
        <f t="shared" si="194"/>
        <v>79805.42</v>
      </c>
      <c r="U183" s="181">
        <f t="shared" si="194"/>
        <v>179563.03</v>
      </c>
      <c r="V183" s="181">
        <f t="shared" si="194"/>
        <v>106777.1</v>
      </c>
      <c r="W183" s="181">
        <f t="shared" si="194"/>
        <v>36749.919999999998</v>
      </c>
      <c r="X183" s="181">
        <f t="shared" si="194"/>
        <v>242038.19000000003</v>
      </c>
      <c r="Y183" s="181">
        <f t="shared" si="194"/>
        <v>271533.05000000005</v>
      </c>
      <c r="Z183" s="181">
        <f t="shared" si="194"/>
        <v>74707.89</v>
      </c>
      <c r="AA183" s="181">
        <f t="shared" si="194"/>
        <v>177976.99000000002</v>
      </c>
      <c r="AB183" s="181">
        <f t="shared" si="194"/>
        <v>173880.02</v>
      </c>
      <c r="AC183" s="181">
        <f t="shared" si="194"/>
        <v>253025.19</v>
      </c>
      <c r="AD183" s="181">
        <f t="shared" si="194"/>
        <v>180605.99</v>
      </c>
      <c r="AE183" s="37">
        <f t="shared" si="166"/>
        <v>89085.290000000008</v>
      </c>
      <c r="AF183" s="36">
        <f t="shared" si="181"/>
        <v>1865748.0799999998</v>
      </c>
      <c r="AG183" s="161"/>
      <c r="AH183" s="48">
        <f t="shared" ref="AH183:AS183" si="195">AH147+AH159+AH171</f>
        <v>21724.079999999998</v>
      </c>
      <c r="AI183" s="188">
        <f t="shared" si="195"/>
        <v>19194.170000000002</v>
      </c>
      <c r="AJ183" s="188">
        <f t="shared" si="195"/>
        <v>44456.99</v>
      </c>
      <c r="AK183" s="188">
        <f t="shared" si="195"/>
        <v>31418.73</v>
      </c>
      <c r="AL183" s="188">
        <f t="shared" si="195"/>
        <v>13313.56</v>
      </c>
      <c r="AM183" s="188">
        <f t="shared" si="195"/>
        <v>63999.4</v>
      </c>
      <c r="AN183" s="188">
        <f t="shared" si="195"/>
        <v>93237.959999999992</v>
      </c>
      <c r="AO183" s="188">
        <f t="shared" si="195"/>
        <v>21454.420000000002</v>
      </c>
      <c r="AP183" s="188">
        <f t="shared" si="195"/>
        <v>51772.24</v>
      </c>
      <c r="AQ183" s="188">
        <f t="shared" si="195"/>
        <v>72278.009999999995</v>
      </c>
      <c r="AR183" s="188">
        <f t="shared" si="195"/>
        <v>90923.700000000012</v>
      </c>
      <c r="AS183" s="188">
        <f t="shared" si="195"/>
        <v>58003.24</v>
      </c>
      <c r="AT183" s="55">
        <f t="shared" si="167"/>
        <v>21724.079999999998</v>
      </c>
      <c r="AU183" s="56">
        <f t="shared" si="183"/>
        <v>581776.5</v>
      </c>
    </row>
    <row r="184" spans="1:47" s="9" customFormat="1">
      <c r="A184" s="631"/>
      <c r="B184" s="157"/>
      <c r="C184" s="33" t="s">
        <v>65</v>
      </c>
      <c r="D184" s="48">
        <f t="shared" si="177"/>
        <v>38.718287500000002</v>
      </c>
      <c r="E184" s="149">
        <f t="shared" ref="E184:O184" si="196">E148+E160+E172</f>
        <v>22.1286725</v>
      </c>
      <c r="F184" s="149">
        <f t="shared" si="196"/>
        <v>50.209764999999997</v>
      </c>
      <c r="G184" s="149">
        <f t="shared" si="196"/>
        <v>27.640172500000002</v>
      </c>
      <c r="H184" s="149">
        <f t="shared" si="196"/>
        <v>7.9090024999999997</v>
      </c>
      <c r="I184" s="149">
        <f t="shared" si="196"/>
        <v>25.711147499999999</v>
      </c>
      <c r="J184" s="149">
        <f t="shared" si="196"/>
        <v>31.691125</v>
      </c>
      <c r="K184" s="149">
        <f t="shared" si="196"/>
        <v>29.210949999999997</v>
      </c>
      <c r="L184" s="149">
        <f t="shared" si="196"/>
        <v>20.1445325</v>
      </c>
      <c r="M184" s="149">
        <f t="shared" si="196"/>
        <v>48.353019999999994</v>
      </c>
      <c r="N184" s="149">
        <f t="shared" si="196"/>
        <v>26.830612499999997</v>
      </c>
      <c r="O184" s="149">
        <f t="shared" si="196"/>
        <v>26.537872499999999</v>
      </c>
      <c r="P184" s="99">
        <f t="shared" si="165"/>
        <v>38.718287500000002</v>
      </c>
      <c r="Q184" s="50">
        <f t="shared" si="179"/>
        <v>355.08515999999997</v>
      </c>
      <c r="R184" s="161"/>
      <c r="S184" s="48">
        <f t="shared" ref="S184:AD184" si="197">S148+S160+S172</f>
        <v>143212.58000000002</v>
      </c>
      <c r="T184" s="181">
        <f t="shared" si="197"/>
        <v>76961.17</v>
      </c>
      <c r="U184" s="181">
        <f t="shared" si="197"/>
        <v>196522.58</v>
      </c>
      <c r="V184" s="181">
        <f t="shared" si="197"/>
        <v>105253.29999999999</v>
      </c>
      <c r="W184" s="181">
        <f t="shared" si="197"/>
        <v>39448.22</v>
      </c>
      <c r="X184" s="181">
        <f t="shared" si="197"/>
        <v>95586.52</v>
      </c>
      <c r="Y184" s="181">
        <f t="shared" si="197"/>
        <v>125737.59</v>
      </c>
      <c r="Z184" s="181">
        <f t="shared" si="197"/>
        <v>154459.63</v>
      </c>
      <c r="AA184" s="181">
        <f t="shared" si="197"/>
        <v>49344.61</v>
      </c>
      <c r="AB184" s="181">
        <f t="shared" si="197"/>
        <v>183354.53</v>
      </c>
      <c r="AC184" s="181">
        <f t="shared" si="197"/>
        <v>110221.65</v>
      </c>
      <c r="AD184" s="181">
        <f t="shared" si="197"/>
        <v>101171.13</v>
      </c>
      <c r="AE184" s="37">
        <f t="shared" si="166"/>
        <v>143212.58000000002</v>
      </c>
      <c r="AF184" s="36">
        <f t="shared" si="181"/>
        <v>1381273.5099999998</v>
      </c>
      <c r="AG184" s="161"/>
      <c r="AH184" s="48">
        <f t="shared" ref="AH184:AS184" si="198">AH148+AH160+AH172</f>
        <v>45784.240000000005</v>
      </c>
      <c r="AI184" s="188">
        <f t="shared" si="198"/>
        <v>24933.16</v>
      </c>
      <c r="AJ184" s="188">
        <f t="shared" si="198"/>
        <v>74674.559999999998</v>
      </c>
      <c r="AK184" s="188">
        <f t="shared" si="198"/>
        <v>35282.83</v>
      </c>
      <c r="AL184" s="188">
        <f t="shared" si="198"/>
        <v>16201.14</v>
      </c>
      <c r="AM184" s="188">
        <f t="shared" si="198"/>
        <v>30237.5</v>
      </c>
      <c r="AN184" s="188">
        <f t="shared" si="198"/>
        <v>41957.25</v>
      </c>
      <c r="AO184" s="188">
        <f t="shared" si="198"/>
        <v>72441.34</v>
      </c>
      <c r="AP184" s="188">
        <f t="shared" si="198"/>
        <v>-10028.67</v>
      </c>
      <c r="AQ184" s="188">
        <f t="shared" si="198"/>
        <v>54050.250000000007</v>
      </c>
      <c r="AR184" s="188">
        <f t="shared" si="198"/>
        <v>33342.450000000004</v>
      </c>
      <c r="AS184" s="188">
        <f t="shared" si="198"/>
        <v>29951.050000000003</v>
      </c>
      <c r="AT184" s="55">
        <f t="shared" si="167"/>
        <v>45784.240000000005</v>
      </c>
      <c r="AU184" s="56">
        <f t="shared" si="183"/>
        <v>448827.10000000003</v>
      </c>
    </row>
    <row r="185" spans="1:47" s="9" customFormat="1">
      <c r="A185" s="631"/>
      <c r="B185" s="157"/>
      <c r="C185" s="30" t="s">
        <v>72</v>
      </c>
      <c r="D185" s="48">
        <f t="shared" si="177"/>
        <v>26.47</v>
      </c>
      <c r="E185" s="149">
        <f t="shared" ref="E185:O185" si="199">E149+E161+E173</f>
        <v>46.09</v>
      </c>
      <c r="F185" s="149">
        <f t="shared" si="199"/>
        <v>30.169999999999998</v>
      </c>
      <c r="G185" s="149">
        <f t="shared" si="199"/>
        <v>32.93</v>
      </c>
      <c r="H185" s="149">
        <f t="shared" si="199"/>
        <v>29.259999999999998</v>
      </c>
      <c r="I185" s="149">
        <f t="shared" si="199"/>
        <v>30.36</v>
      </c>
      <c r="J185" s="149">
        <f t="shared" si="199"/>
        <v>58.39</v>
      </c>
      <c r="K185" s="149">
        <f t="shared" si="199"/>
        <v>56.31</v>
      </c>
      <c r="L185" s="149">
        <f t="shared" si="199"/>
        <v>51.769999999999996</v>
      </c>
      <c r="M185" s="149">
        <f t="shared" si="199"/>
        <v>36.479999999999997</v>
      </c>
      <c r="N185" s="149">
        <f t="shared" si="199"/>
        <v>17.829999999999998</v>
      </c>
      <c r="O185" s="149">
        <f t="shared" si="199"/>
        <v>70.47999999999999</v>
      </c>
      <c r="P185" s="99">
        <f t="shared" si="165"/>
        <v>26.47</v>
      </c>
      <c r="Q185" s="50">
        <f t="shared" si="179"/>
        <v>486.53999999999996</v>
      </c>
      <c r="R185" s="161"/>
      <c r="S185" s="48">
        <f t="shared" ref="S185:AD185" si="200">S149+S161+S173</f>
        <v>107378</v>
      </c>
      <c r="T185" s="181">
        <f t="shared" si="200"/>
        <v>172050.38</v>
      </c>
      <c r="U185" s="181">
        <f t="shared" si="200"/>
        <v>128567.19</v>
      </c>
      <c r="V185" s="181">
        <f t="shared" si="200"/>
        <v>137721.54999999999</v>
      </c>
      <c r="W185" s="181">
        <f t="shared" si="200"/>
        <v>122456.08</v>
      </c>
      <c r="X185" s="181">
        <f t="shared" si="200"/>
        <v>123202.83000000002</v>
      </c>
      <c r="Y185" s="181">
        <f t="shared" si="200"/>
        <v>255672.73</v>
      </c>
      <c r="Z185" s="181">
        <f t="shared" si="200"/>
        <v>228150.91000000003</v>
      </c>
      <c r="AA185" s="181">
        <f t="shared" si="200"/>
        <v>219878.68</v>
      </c>
      <c r="AB185" s="181">
        <f t="shared" si="200"/>
        <v>161328.87</v>
      </c>
      <c r="AC185" s="181">
        <f t="shared" si="200"/>
        <v>70658.02</v>
      </c>
      <c r="AD185" s="181">
        <f t="shared" si="200"/>
        <v>277367</v>
      </c>
      <c r="AE185" s="37">
        <f t="shared" si="166"/>
        <v>107378</v>
      </c>
      <c r="AF185" s="36">
        <f t="shared" si="181"/>
        <v>2004432.2399999998</v>
      </c>
      <c r="AG185" s="161"/>
      <c r="AH185" s="48">
        <f t="shared" ref="AH185:AS185" si="201">AH149+AH161+AH173</f>
        <v>27891.440000000002</v>
      </c>
      <c r="AI185" s="188">
        <f t="shared" si="201"/>
        <v>49081.31</v>
      </c>
      <c r="AJ185" s="188">
        <f t="shared" si="201"/>
        <v>39933.919999999998</v>
      </c>
      <c r="AK185" s="188">
        <f t="shared" si="201"/>
        <v>49404.34</v>
      </c>
      <c r="AL185" s="188">
        <f t="shared" si="201"/>
        <v>39478.949999999997</v>
      </c>
      <c r="AM185" s="188">
        <f t="shared" si="201"/>
        <v>38527.600000000006</v>
      </c>
      <c r="AN185" s="188">
        <f t="shared" si="201"/>
        <v>88949.22</v>
      </c>
      <c r="AO185" s="188">
        <f t="shared" si="201"/>
        <v>68749.95</v>
      </c>
      <c r="AP185" s="188">
        <f t="shared" si="201"/>
        <v>76132.97</v>
      </c>
      <c r="AQ185" s="188">
        <f t="shared" si="201"/>
        <v>49596.37</v>
      </c>
      <c r="AR185" s="188">
        <f t="shared" si="201"/>
        <v>20534.989999999998</v>
      </c>
      <c r="AS185" s="188">
        <f t="shared" si="201"/>
        <v>88975.5</v>
      </c>
      <c r="AT185" s="55">
        <f t="shared" si="167"/>
        <v>27891.440000000002</v>
      </c>
      <c r="AU185" s="56">
        <f t="shared" si="183"/>
        <v>637256.56000000006</v>
      </c>
    </row>
    <row r="186" spans="1:47" s="9" customFormat="1">
      <c r="A186" s="631"/>
      <c r="B186" s="157"/>
      <c r="C186" s="30" t="s">
        <v>86</v>
      </c>
      <c r="D186" s="48">
        <f t="shared" si="177"/>
        <v>10.75</v>
      </c>
      <c r="E186" s="149">
        <f t="shared" ref="E186:O186" si="202">E150+E162+E174</f>
        <v>42.390000000000008</v>
      </c>
      <c r="F186" s="149">
        <f t="shared" si="202"/>
        <v>47.86</v>
      </c>
      <c r="G186" s="149">
        <f t="shared" si="202"/>
        <v>31</v>
      </c>
      <c r="H186" s="149">
        <f t="shared" si="202"/>
        <v>30.279999999999998</v>
      </c>
      <c r="I186" s="149">
        <f t="shared" si="202"/>
        <v>54.269999999999996</v>
      </c>
      <c r="J186" s="149">
        <f t="shared" si="202"/>
        <v>49.15</v>
      </c>
      <c r="K186" s="149">
        <f t="shared" si="202"/>
        <v>2.34</v>
      </c>
      <c r="L186" s="149">
        <f t="shared" si="202"/>
        <v>48.18</v>
      </c>
      <c r="M186" s="149">
        <f t="shared" si="202"/>
        <v>37.81</v>
      </c>
      <c r="N186" s="149">
        <f t="shared" si="202"/>
        <v>27.17</v>
      </c>
      <c r="O186" s="149">
        <f t="shared" si="202"/>
        <v>32.159999999999997</v>
      </c>
      <c r="P186" s="99">
        <f t="shared" si="165"/>
        <v>10.75</v>
      </c>
      <c r="Q186" s="50">
        <f t="shared" si="179"/>
        <v>413.36</v>
      </c>
      <c r="R186" s="161"/>
      <c r="S186" s="48">
        <f t="shared" ref="S186:AD186" si="203">S150+S162+S174</f>
        <v>59562</v>
      </c>
      <c r="T186" s="181">
        <f t="shared" si="203"/>
        <v>151220.76</v>
      </c>
      <c r="U186" s="181">
        <f t="shared" si="203"/>
        <v>198163.39</v>
      </c>
      <c r="V186" s="181">
        <f t="shared" si="203"/>
        <v>136746.57</v>
      </c>
      <c r="W186" s="181">
        <f t="shared" si="203"/>
        <v>119881.44</v>
      </c>
      <c r="X186" s="181">
        <f t="shared" si="203"/>
        <v>228742.97</v>
      </c>
      <c r="Y186" s="181">
        <f t="shared" si="203"/>
        <v>189116.9</v>
      </c>
      <c r="Z186" s="181">
        <f t="shared" si="203"/>
        <v>13115.44</v>
      </c>
      <c r="AA186" s="181">
        <f t="shared" si="203"/>
        <v>199718.37</v>
      </c>
      <c r="AB186" s="181">
        <f t="shared" si="203"/>
        <v>164277.51999999999</v>
      </c>
      <c r="AC186" s="181">
        <f t="shared" si="203"/>
        <v>112078</v>
      </c>
      <c r="AD186" s="181">
        <f t="shared" si="203"/>
        <v>149908</v>
      </c>
      <c r="AE186" s="37">
        <f t="shared" si="166"/>
        <v>59562</v>
      </c>
      <c r="AF186" s="36">
        <f t="shared" si="181"/>
        <v>1722531.3599999999</v>
      </c>
      <c r="AG186" s="161"/>
      <c r="AH186" s="48">
        <f t="shared" ref="AH186:AS186" si="204">AH150+AH162+AH174</f>
        <v>21770.92</v>
      </c>
      <c r="AI186" s="188">
        <f t="shared" si="204"/>
        <v>41359.01</v>
      </c>
      <c r="AJ186" s="188">
        <f t="shared" si="204"/>
        <v>68148.040000000008</v>
      </c>
      <c r="AK186" s="188">
        <f t="shared" si="204"/>
        <v>42568.46</v>
      </c>
      <c r="AL186" s="188">
        <f t="shared" si="204"/>
        <v>34620.720000000001</v>
      </c>
      <c r="AM186" s="188">
        <f t="shared" si="204"/>
        <v>78625.48</v>
      </c>
      <c r="AN186" s="188">
        <f t="shared" si="204"/>
        <v>53996.42</v>
      </c>
      <c r="AO186" s="188">
        <f t="shared" si="204"/>
        <v>4352.3</v>
      </c>
      <c r="AP186" s="188">
        <f t="shared" si="204"/>
        <v>68254.299999999988</v>
      </c>
      <c r="AQ186" s="188">
        <f t="shared" si="204"/>
        <v>49535.280000000006</v>
      </c>
      <c r="AR186" s="188">
        <f t="shared" si="204"/>
        <v>32904.21</v>
      </c>
      <c r="AS186" s="188">
        <f t="shared" si="204"/>
        <v>55742.84</v>
      </c>
      <c r="AT186" s="55">
        <f t="shared" si="167"/>
        <v>21770.92</v>
      </c>
      <c r="AU186" s="56">
        <f t="shared" si="183"/>
        <v>551877.98</v>
      </c>
    </row>
    <row r="187" spans="1:47" s="9" customFormat="1">
      <c r="A187" s="631"/>
      <c r="B187" s="157"/>
      <c r="C187" s="30" t="s">
        <v>96</v>
      </c>
      <c r="D187" s="48">
        <f t="shared" si="177"/>
        <v>9.92</v>
      </c>
      <c r="E187" s="149">
        <f t="shared" ref="E187:O189" si="205">E151+E163+E175</f>
        <v>10.879999999999999</v>
      </c>
      <c r="F187" s="149">
        <f t="shared" si="205"/>
        <v>9.01</v>
      </c>
      <c r="G187" s="149">
        <f t="shared" si="205"/>
        <v>10.74</v>
      </c>
      <c r="H187" s="149">
        <f t="shared" si="205"/>
        <v>59.930000000000007</v>
      </c>
      <c r="I187" s="149">
        <f t="shared" si="205"/>
        <v>10.220000000000001</v>
      </c>
      <c r="J187" s="149">
        <f t="shared" si="205"/>
        <v>24.65</v>
      </c>
      <c r="K187" s="149">
        <f t="shared" si="205"/>
        <v>14.36</v>
      </c>
      <c r="L187" s="149">
        <f t="shared" si="205"/>
        <v>12.67</v>
      </c>
      <c r="M187" s="149">
        <f t="shared" si="205"/>
        <v>12.12</v>
      </c>
      <c r="N187" s="149">
        <f t="shared" si="205"/>
        <v>4.41</v>
      </c>
      <c r="O187" s="149">
        <f t="shared" si="205"/>
        <v>8.0275575000000003</v>
      </c>
      <c r="P187" s="99">
        <f t="shared" si="165"/>
        <v>9.92</v>
      </c>
      <c r="Q187" s="50">
        <f t="shared" si="179"/>
        <v>186.93755749999997</v>
      </c>
      <c r="R187" s="161"/>
      <c r="S187" s="48">
        <f t="shared" ref="S187:AD187" si="206">S151+S163+S175</f>
        <v>50757</v>
      </c>
      <c r="T187" s="181">
        <f t="shared" si="206"/>
        <v>56733.63</v>
      </c>
      <c r="U187" s="181">
        <f t="shared" si="206"/>
        <v>45538.98</v>
      </c>
      <c r="V187" s="181">
        <f t="shared" si="206"/>
        <v>51268.28</v>
      </c>
      <c r="W187" s="181">
        <f t="shared" si="206"/>
        <v>249124.08000000002</v>
      </c>
      <c r="X187" s="181">
        <f t="shared" si="206"/>
        <v>49619.040000000001</v>
      </c>
      <c r="Y187" s="181">
        <f t="shared" si="206"/>
        <v>101113.74</v>
      </c>
      <c r="Z187" s="181">
        <f t="shared" si="206"/>
        <v>79950.790000000008</v>
      </c>
      <c r="AA187" s="181">
        <f t="shared" si="206"/>
        <v>63804.14</v>
      </c>
      <c r="AB187" s="181">
        <f t="shared" si="206"/>
        <v>61131.040000000001</v>
      </c>
      <c r="AC187" s="181">
        <f t="shared" si="206"/>
        <v>24691.52</v>
      </c>
      <c r="AD187" s="181">
        <f t="shared" si="206"/>
        <v>43375</v>
      </c>
      <c r="AE187" s="37">
        <f t="shared" si="166"/>
        <v>50757</v>
      </c>
      <c r="AF187" s="36">
        <f t="shared" si="181"/>
        <v>877107.24000000011</v>
      </c>
      <c r="AG187" s="161"/>
      <c r="AH187" s="48">
        <f t="shared" ref="AH187:AS189" si="207">AH151+AH163+AH175</f>
        <v>16134.81</v>
      </c>
      <c r="AI187" s="188">
        <f t="shared" si="207"/>
        <v>18380.64</v>
      </c>
      <c r="AJ187" s="188">
        <f t="shared" si="207"/>
        <v>14079.3</v>
      </c>
      <c r="AK187" s="188">
        <f t="shared" si="207"/>
        <v>15719.289999999999</v>
      </c>
      <c r="AL187" s="188">
        <f t="shared" si="207"/>
        <v>81376.37999999999</v>
      </c>
      <c r="AM187" s="188">
        <f t="shared" si="207"/>
        <v>15493.26</v>
      </c>
      <c r="AN187" s="188">
        <f t="shared" si="207"/>
        <v>29921.63</v>
      </c>
      <c r="AO187" s="188">
        <f t="shared" si="207"/>
        <v>26856.239999999998</v>
      </c>
      <c r="AP187" s="188">
        <f t="shared" si="207"/>
        <v>20408.760000000002</v>
      </c>
      <c r="AQ187" s="188">
        <f t="shared" si="207"/>
        <v>20148.689999999999</v>
      </c>
      <c r="AR187" s="188">
        <f t="shared" si="207"/>
        <v>8530.92</v>
      </c>
      <c r="AS187" s="188">
        <f t="shared" si="207"/>
        <v>15029</v>
      </c>
      <c r="AT187" s="55">
        <f t="shared" si="167"/>
        <v>16134.81</v>
      </c>
      <c r="AU187" s="56">
        <f t="shared" si="183"/>
        <v>282078.92</v>
      </c>
    </row>
    <row r="188" spans="1:47" s="9" customFormat="1">
      <c r="A188" s="631"/>
      <c r="B188" s="232"/>
      <c r="C188" s="30" t="s">
        <v>119</v>
      </c>
      <c r="D188" s="48">
        <f t="shared" si="177"/>
        <v>4.0826725000000001</v>
      </c>
      <c r="E188" s="149">
        <f t="shared" si="205"/>
        <v>0</v>
      </c>
      <c r="F188" s="149"/>
      <c r="G188" s="149"/>
      <c r="H188" s="149"/>
      <c r="I188" s="149"/>
      <c r="J188" s="149"/>
      <c r="K188" s="149"/>
      <c r="L188" s="149"/>
      <c r="M188" s="149"/>
      <c r="N188" s="149"/>
      <c r="O188" s="149"/>
      <c r="P188" s="99">
        <f t="shared" si="165"/>
        <v>4.0826725000000001</v>
      </c>
      <c r="Q188" s="50">
        <f t="shared" si="179"/>
        <v>4.0826725000000001</v>
      </c>
      <c r="R188" s="161"/>
      <c r="S188" s="48">
        <f>S152+S164+S176</f>
        <v>25188</v>
      </c>
      <c r="T188" s="181"/>
      <c r="U188" s="181"/>
      <c r="V188" s="181"/>
      <c r="W188" s="181"/>
      <c r="X188" s="181"/>
      <c r="Y188" s="181"/>
      <c r="Z188" s="181"/>
      <c r="AA188" s="181"/>
      <c r="AB188" s="181"/>
      <c r="AC188" s="181"/>
      <c r="AD188" s="181"/>
      <c r="AE188" s="37">
        <f t="shared" si="166"/>
        <v>25188</v>
      </c>
      <c r="AF188" s="36">
        <f>SUM(S188:AD188)</f>
        <v>25188</v>
      </c>
      <c r="AG188" s="161"/>
      <c r="AH188" s="48">
        <f t="shared" si="207"/>
        <v>8795</v>
      </c>
      <c r="AI188" s="188"/>
      <c r="AJ188" s="188"/>
      <c r="AK188" s="188"/>
      <c r="AL188" s="188"/>
      <c r="AM188" s="188"/>
      <c r="AN188" s="188"/>
      <c r="AO188" s="188"/>
      <c r="AP188" s="188"/>
      <c r="AQ188" s="188"/>
      <c r="AR188" s="188"/>
      <c r="AS188" s="188"/>
      <c r="AT188" s="55">
        <f t="shared" si="167"/>
        <v>8795</v>
      </c>
      <c r="AU188" s="56">
        <f t="shared" si="183"/>
        <v>8795</v>
      </c>
    </row>
    <row r="189" spans="1:47" s="9" customFormat="1">
      <c r="A189" s="631"/>
      <c r="B189" s="157"/>
      <c r="C189" s="30" t="s">
        <v>120</v>
      </c>
      <c r="D189" s="48">
        <v>15</v>
      </c>
      <c r="E189" s="149">
        <f t="shared" si="205"/>
        <v>15</v>
      </c>
      <c r="F189" s="149">
        <f t="shared" si="205"/>
        <v>15</v>
      </c>
      <c r="G189" s="149">
        <f t="shared" si="205"/>
        <v>15</v>
      </c>
      <c r="H189" s="149">
        <f t="shared" si="205"/>
        <v>15</v>
      </c>
      <c r="I189" s="149">
        <f t="shared" si="205"/>
        <v>15</v>
      </c>
      <c r="J189" s="149">
        <f t="shared" si="205"/>
        <v>14.999999999999998</v>
      </c>
      <c r="K189" s="149">
        <f t="shared" si="205"/>
        <v>15.000000000000002</v>
      </c>
      <c r="L189" s="149">
        <f t="shared" si="205"/>
        <v>15.000000000000002</v>
      </c>
      <c r="M189" s="149">
        <f t="shared" si="205"/>
        <v>15</v>
      </c>
      <c r="N189" s="149">
        <f t="shared" si="205"/>
        <v>15</v>
      </c>
      <c r="O189" s="149">
        <f t="shared" si="205"/>
        <v>15</v>
      </c>
      <c r="P189" s="99">
        <f t="shared" si="165"/>
        <v>15</v>
      </c>
      <c r="Q189" s="50">
        <f t="shared" si="179"/>
        <v>180</v>
      </c>
      <c r="R189" s="161"/>
      <c r="S189" s="48">
        <f t="shared" ref="S189:AD189" si="208">S153+S165+S177</f>
        <v>75034.910115213643</v>
      </c>
      <c r="T189" s="181">
        <f t="shared" si="208"/>
        <v>76706.910115213643</v>
      </c>
      <c r="U189" s="181">
        <f t="shared" si="208"/>
        <v>77077.47011521364</v>
      </c>
      <c r="V189" s="181">
        <f t="shared" si="208"/>
        <v>75034.910115213643</v>
      </c>
      <c r="W189" s="181">
        <f t="shared" si="208"/>
        <v>74748.988115213666</v>
      </c>
      <c r="X189" s="181">
        <f t="shared" si="208"/>
        <v>75080.510115213649</v>
      </c>
      <c r="Y189" s="181">
        <f t="shared" si="208"/>
        <v>74453.790115213662</v>
      </c>
      <c r="Z189" s="181">
        <f t="shared" si="208"/>
        <v>76923.870115213649</v>
      </c>
      <c r="AA189" s="181">
        <f t="shared" si="208"/>
        <v>77781.991999999998</v>
      </c>
      <c r="AB189" s="181">
        <f t="shared" si="208"/>
        <v>75034.910115213643</v>
      </c>
      <c r="AC189" s="181">
        <f t="shared" si="208"/>
        <v>75034.910115213643</v>
      </c>
      <c r="AD189" s="181">
        <f t="shared" si="208"/>
        <v>75186.910115213643</v>
      </c>
      <c r="AE189" s="37">
        <f t="shared" si="166"/>
        <v>75034.910115213643</v>
      </c>
      <c r="AF189" s="36">
        <f t="shared" si="181"/>
        <v>908100.08126735</v>
      </c>
      <c r="AG189" s="161"/>
      <c r="AH189" s="48">
        <f t="shared" si="207"/>
        <v>23750.060115213655</v>
      </c>
      <c r="AI189" s="188">
        <f t="shared" si="207"/>
        <v>24162.560115213655</v>
      </c>
      <c r="AJ189" s="188">
        <f t="shared" si="207"/>
        <v>24307.310115213655</v>
      </c>
      <c r="AK189" s="188">
        <f t="shared" si="207"/>
        <v>23750.060115213655</v>
      </c>
      <c r="AL189" s="188">
        <f t="shared" si="207"/>
        <v>23278.328115213651</v>
      </c>
      <c r="AM189" s="188">
        <f t="shared" si="207"/>
        <v>23761.310115213651</v>
      </c>
      <c r="AN189" s="188">
        <f t="shared" si="207"/>
        <v>23757.440115213656</v>
      </c>
      <c r="AO189" s="188">
        <f t="shared" si="207"/>
        <v>24248.060115213659</v>
      </c>
      <c r="AP189" s="188">
        <f t="shared" si="207"/>
        <v>24797.142000000007</v>
      </c>
      <c r="AQ189" s="188">
        <f t="shared" si="207"/>
        <v>23750.060115213655</v>
      </c>
      <c r="AR189" s="188">
        <f t="shared" si="207"/>
        <v>23750.060115213655</v>
      </c>
      <c r="AS189" s="188">
        <f t="shared" si="207"/>
        <v>23787.560115213651</v>
      </c>
      <c r="AT189" s="55">
        <f t="shared" si="167"/>
        <v>23750.060115213655</v>
      </c>
      <c r="AU189" s="56">
        <f t="shared" si="183"/>
        <v>287099.95126735023</v>
      </c>
    </row>
    <row r="190" spans="1:47" s="9" customFormat="1" ht="15.75" thickBot="1">
      <c r="A190" s="632"/>
      <c r="B190" s="159"/>
      <c r="C190" s="31" t="s">
        <v>18</v>
      </c>
      <c r="D190" s="94">
        <f t="shared" ref="D190:O190" si="209">D188-D189</f>
        <v>-10.917327499999999</v>
      </c>
      <c r="E190" s="150">
        <f t="shared" si="209"/>
        <v>-15</v>
      </c>
      <c r="F190" s="150">
        <f t="shared" si="209"/>
        <v>-15</v>
      </c>
      <c r="G190" s="150">
        <f t="shared" si="209"/>
        <v>-15</v>
      </c>
      <c r="H190" s="150">
        <f t="shared" si="209"/>
        <v>-15</v>
      </c>
      <c r="I190" s="150">
        <f t="shared" si="209"/>
        <v>-15</v>
      </c>
      <c r="J190" s="150">
        <f t="shared" si="209"/>
        <v>-14.999999999999998</v>
      </c>
      <c r="K190" s="150">
        <f t="shared" si="209"/>
        <v>-15.000000000000002</v>
      </c>
      <c r="L190" s="150">
        <f t="shared" si="209"/>
        <v>-15.000000000000002</v>
      </c>
      <c r="M190" s="150">
        <f t="shared" si="209"/>
        <v>-15</v>
      </c>
      <c r="N190" s="150">
        <f t="shared" si="209"/>
        <v>-15</v>
      </c>
      <c r="O190" s="150">
        <f t="shared" si="209"/>
        <v>-15</v>
      </c>
      <c r="P190" s="116">
        <f t="shared" si="165"/>
        <v>-10.917327499999999</v>
      </c>
      <c r="Q190" s="98">
        <f t="shared" si="179"/>
        <v>-175.9173275</v>
      </c>
      <c r="R190" s="162"/>
      <c r="S190" s="94">
        <f t="shared" ref="S190:AD190" si="210">S188-S189</f>
        <v>-49846.910115213643</v>
      </c>
      <c r="T190" s="229">
        <f t="shared" si="210"/>
        <v>-76706.910115213643</v>
      </c>
      <c r="U190" s="229">
        <f t="shared" si="210"/>
        <v>-77077.47011521364</v>
      </c>
      <c r="V190" s="229">
        <f t="shared" si="210"/>
        <v>-75034.910115213643</v>
      </c>
      <c r="W190" s="229">
        <f t="shared" si="210"/>
        <v>-74748.988115213666</v>
      </c>
      <c r="X190" s="229">
        <f t="shared" si="210"/>
        <v>-75080.510115213649</v>
      </c>
      <c r="Y190" s="229">
        <f t="shared" si="210"/>
        <v>-74453.790115213662</v>
      </c>
      <c r="Z190" s="229">
        <f t="shared" si="210"/>
        <v>-76923.870115213649</v>
      </c>
      <c r="AA190" s="229">
        <f t="shared" si="210"/>
        <v>-77781.991999999998</v>
      </c>
      <c r="AB190" s="229">
        <f t="shared" si="210"/>
        <v>-75034.910115213643</v>
      </c>
      <c r="AC190" s="229">
        <f t="shared" si="210"/>
        <v>-75034.910115213643</v>
      </c>
      <c r="AD190" s="229">
        <f t="shared" si="210"/>
        <v>-75186.910115213643</v>
      </c>
      <c r="AE190" s="92">
        <f t="shared" si="166"/>
        <v>-49846.910115213643</v>
      </c>
      <c r="AF190" s="93">
        <f t="shared" si="181"/>
        <v>-882912.08126735</v>
      </c>
      <c r="AG190" s="162"/>
      <c r="AH190" s="94">
        <f t="shared" ref="AH190:AS190" si="211">AH188-AH189</f>
        <v>-14955.060115213655</v>
      </c>
      <c r="AI190" s="231">
        <f t="shared" si="211"/>
        <v>-24162.560115213655</v>
      </c>
      <c r="AJ190" s="231">
        <f t="shared" si="211"/>
        <v>-24307.310115213655</v>
      </c>
      <c r="AK190" s="231">
        <f t="shared" si="211"/>
        <v>-23750.060115213655</v>
      </c>
      <c r="AL190" s="231">
        <f t="shared" si="211"/>
        <v>-23278.328115213651</v>
      </c>
      <c r="AM190" s="231">
        <f t="shared" si="211"/>
        <v>-23761.310115213651</v>
      </c>
      <c r="AN190" s="231">
        <f t="shared" si="211"/>
        <v>-23757.440115213656</v>
      </c>
      <c r="AO190" s="231">
        <f t="shared" si="211"/>
        <v>-24248.060115213659</v>
      </c>
      <c r="AP190" s="231">
        <f t="shared" si="211"/>
        <v>-24797.142000000007</v>
      </c>
      <c r="AQ190" s="231">
        <f t="shared" si="211"/>
        <v>-23750.060115213655</v>
      </c>
      <c r="AR190" s="231">
        <f t="shared" si="211"/>
        <v>-23750.060115213655</v>
      </c>
      <c r="AS190" s="231">
        <f t="shared" si="211"/>
        <v>-23787.560115213651</v>
      </c>
      <c r="AT190" s="100">
        <f t="shared" si="167"/>
        <v>-14955.060115213655</v>
      </c>
      <c r="AU190" s="114">
        <f t="shared" si="183"/>
        <v>-278304.95126735023</v>
      </c>
    </row>
    <row r="191" spans="1:47">
      <c r="A191" s="630" t="s">
        <v>113</v>
      </c>
      <c r="B191" s="165" t="s">
        <v>74</v>
      </c>
      <c r="C191" s="29" t="s">
        <v>51</v>
      </c>
      <c r="D191" s="48">
        <f t="shared" ref="D191:O191" si="212">D47+D95+D143</f>
        <v>51.827800499999995</v>
      </c>
      <c r="E191" s="181">
        <f t="shared" si="212"/>
        <v>23.766675000000003</v>
      </c>
      <c r="F191" s="181">
        <f t="shared" si="212"/>
        <v>33.496137500000003</v>
      </c>
      <c r="G191" s="181">
        <f t="shared" si="212"/>
        <v>54.852917500000004</v>
      </c>
      <c r="H191" s="181">
        <f t="shared" si="212"/>
        <v>18.468975</v>
      </c>
      <c r="I191" s="181">
        <f t="shared" si="212"/>
        <v>39.510890000000003</v>
      </c>
      <c r="J191" s="181">
        <f t="shared" si="212"/>
        <v>38.988760499999998</v>
      </c>
      <c r="K191" s="181">
        <f t="shared" si="212"/>
        <v>22.410152499999999</v>
      </c>
      <c r="L191" s="181">
        <f t="shared" si="212"/>
        <v>16.393975000000001</v>
      </c>
      <c r="M191" s="181">
        <f t="shared" si="212"/>
        <v>40.135212500000002</v>
      </c>
      <c r="N191" s="181">
        <f t="shared" si="212"/>
        <v>34.720009500000003</v>
      </c>
      <c r="O191" s="181">
        <f t="shared" si="212"/>
        <v>16.409894999999999</v>
      </c>
      <c r="P191" s="182">
        <f t="shared" si="165"/>
        <v>51.827800499999995</v>
      </c>
      <c r="Q191" s="183">
        <f t="shared" ref="Q191:Q200" si="213">Q47+Q95+Q143</f>
        <v>390.98140050000001</v>
      </c>
      <c r="R191" s="184"/>
      <c r="S191" s="48">
        <f t="shared" ref="S191:AD191" si="214">S47+S95+S143</f>
        <v>207860.99</v>
      </c>
      <c r="T191" s="187">
        <f t="shared" si="214"/>
        <v>97420.47</v>
      </c>
      <c r="U191" s="187">
        <f t="shared" si="214"/>
        <v>143810.14000000001</v>
      </c>
      <c r="V191" s="187">
        <f t="shared" si="214"/>
        <v>209962.27</v>
      </c>
      <c r="W191" s="187">
        <f t="shared" si="214"/>
        <v>81267.56</v>
      </c>
      <c r="X191" s="187">
        <f t="shared" si="214"/>
        <v>159041.20000000001</v>
      </c>
      <c r="Y191" s="187">
        <f t="shared" si="214"/>
        <v>146864.28999999998</v>
      </c>
      <c r="Z191" s="187">
        <f t="shared" si="214"/>
        <v>94967.3</v>
      </c>
      <c r="AA191" s="187">
        <f t="shared" si="214"/>
        <v>70511.81</v>
      </c>
      <c r="AB191" s="187">
        <f t="shared" si="214"/>
        <v>154043.43000000002</v>
      </c>
      <c r="AC191" s="187">
        <f t="shared" si="214"/>
        <v>141458.72999999998</v>
      </c>
      <c r="AD191" s="187">
        <f t="shared" si="214"/>
        <v>70177</v>
      </c>
      <c r="AE191" s="37">
        <f t="shared" si="166"/>
        <v>207860.99</v>
      </c>
      <c r="AF191" s="36">
        <f>AF47+AF95+AF143</f>
        <v>1577385.1900000002</v>
      </c>
      <c r="AG191" s="184"/>
      <c r="AH191" s="48">
        <f t="shared" ref="AH191:AS191" si="215">AH47+AH95+AH143</f>
        <v>48623.67</v>
      </c>
      <c r="AI191" s="185">
        <f t="shared" si="215"/>
        <v>25210.13</v>
      </c>
      <c r="AJ191" s="185">
        <f t="shared" si="215"/>
        <v>40595.81</v>
      </c>
      <c r="AK191" s="185">
        <f t="shared" si="215"/>
        <v>44727.76</v>
      </c>
      <c r="AL191" s="185">
        <f t="shared" si="215"/>
        <v>24282.879999999997</v>
      </c>
      <c r="AM191" s="185">
        <f t="shared" si="215"/>
        <v>32984.35</v>
      </c>
      <c r="AN191" s="185">
        <f t="shared" si="215"/>
        <v>25392.809999999998</v>
      </c>
      <c r="AO191" s="185">
        <f t="shared" si="215"/>
        <v>23945.83</v>
      </c>
      <c r="AP191" s="185">
        <f t="shared" si="215"/>
        <v>17835.8</v>
      </c>
      <c r="AQ191" s="185">
        <f t="shared" si="215"/>
        <v>29979.74</v>
      </c>
      <c r="AR191" s="185">
        <f t="shared" si="215"/>
        <v>29050.980000000003</v>
      </c>
      <c r="AS191" s="185">
        <f t="shared" si="215"/>
        <v>17992.509999999998</v>
      </c>
      <c r="AT191" s="55">
        <f t="shared" si="167"/>
        <v>48623.67</v>
      </c>
      <c r="AU191" s="186">
        <f t="shared" ref="AU191:AU202" si="216">AU47+AU95+AU143</f>
        <v>360622.27</v>
      </c>
    </row>
    <row r="192" spans="1:47">
      <c r="A192" s="631"/>
      <c r="B192" s="163"/>
      <c r="C192" s="30" t="s">
        <v>52</v>
      </c>
      <c r="D192" s="248">
        <f t="shared" ref="D192:O192" si="217">D48+D96+D144</f>
        <v>36.570700000000002</v>
      </c>
      <c r="E192" s="181">
        <f t="shared" si="217"/>
        <v>13.360925</v>
      </c>
      <c r="F192" s="181">
        <f t="shared" si="217"/>
        <v>36.211267499999998</v>
      </c>
      <c r="G192" s="181">
        <f t="shared" si="217"/>
        <v>43.871712500000001</v>
      </c>
      <c r="H192" s="181">
        <f t="shared" si="217"/>
        <v>12.851905</v>
      </c>
      <c r="I192" s="181">
        <f t="shared" si="217"/>
        <v>67.568777499999996</v>
      </c>
      <c r="J192" s="181">
        <f t="shared" si="217"/>
        <v>13.447305</v>
      </c>
      <c r="K192" s="181">
        <f t="shared" si="217"/>
        <v>45.925780000000003</v>
      </c>
      <c r="L192" s="181">
        <f t="shared" si="217"/>
        <v>22.816735000000001</v>
      </c>
      <c r="M192" s="181">
        <f t="shared" si="217"/>
        <v>8.9753775000000005</v>
      </c>
      <c r="N192" s="181">
        <f t="shared" si="217"/>
        <v>17.403449999999999</v>
      </c>
      <c r="O192" s="181">
        <f t="shared" si="217"/>
        <v>39.7123925</v>
      </c>
      <c r="P192" s="182">
        <f t="shared" si="165"/>
        <v>36.570700000000002</v>
      </c>
      <c r="Q192" s="183">
        <f t="shared" si="213"/>
        <v>358.71632749999998</v>
      </c>
      <c r="R192" s="184"/>
      <c r="S192" s="248">
        <f t="shared" ref="S192:AF192" si="218">S48+S96+S144</f>
        <v>137353.51</v>
      </c>
      <c r="T192" s="187">
        <f t="shared" si="218"/>
        <v>58173.820000000007</v>
      </c>
      <c r="U192" s="187">
        <f t="shared" si="218"/>
        <v>148497.76</v>
      </c>
      <c r="V192" s="187">
        <f t="shared" si="218"/>
        <v>169908.41</v>
      </c>
      <c r="W192" s="187">
        <f t="shared" si="218"/>
        <v>55763.99</v>
      </c>
      <c r="X192" s="187">
        <f t="shared" si="218"/>
        <v>257749.56</v>
      </c>
      <c r="Y192" s="187">
        <f t="shared" si="218"/>
        <v>62357.57</v>
      </c>
      <c r="Z192" s="187">
        <f t="shared" si="218"/>
        <v>217463.76</v>
      </c>
      <c r="AA192" s="187">
        <f t="shared" si="218"/>
        <v>112174.85</v>
      </c>
      <c r="AB192" s="187">
        <f t="shared" si="218"/>
        <v>43131.18</v>
      </c>
      <c r="AC192" s="187">
        <f t="shared" si="218"/>
        <v>84791.88</v>
      </c>
      <c r="AD192" s="187">
        <f t="shared" si="218"/>
        <v>177279.35999999999</v>
      </c>
      <c r="AE192" s="37">
        <f t="shared" si="166"/>
        <v>137353.51</v>
      </c>
      <c r="AF192" s="36">
        <f t="shared" si="218"/>
        <v>1524645.65</v>
      </c>
      <c r="AG192" s="184"/>
      <c r="AH192" s="248">
        <f t="shared" ref="AH192:AS192" si="219">AH48+AH96+AH144</f>
        <v>24946.33</v>
      </c>
      <c r="AI192" s="188">
        <f t="shared" si="219"/>
        <v>16525.29</v>
      </c>
      <c r="AJ192" s="188">
        <f t="shared" si="219"/>
        <v>31433.79</v>
      </c>
      <c r="AK192" s="188">
        <f t="shared" si="219"/>
        <v>34105.490000000005</v>
      </c>
      <c r="AL192" s="188">
        <f t="shared" si="219"/>
        <v>15023.65</v>
      </c>
      <c r="AM192" s="188">
        <f t="shared" si="219"/>
        <v>47819.869999999995</v>
      </c>
      <c r="AN192" s="188">
        <f t="shared" si="219"/>
        <v>21203.370000000003</v>
      </c>
      <c r="AO192" s="188">
        <f t="shared" si="219"/>
        <v>61199.369999999995</v>
      </c>
      <c r="AP192" s="188">
        <f t="shared" si="219"/>
        <v>35023.07</v>
      </c>
      <c r="AQ192" s="188">
        <f t="shared" si="219"/>
        <v>82565.94</v>
      </c>
      <c r="AR192" s="188">
        <f t="shared" si="219"/>
        <v>25947.15</v>
      </c>
      <c r="AS192" s="188">
        <f t="shared" si="219"/>
        <v>38502.75</v>
      </c>
      <c r="AT192" s="55">
        <f t="shared" si="167"/>
        <v>24946.33</v>
      </c>
      <c r="AU192" s="186">
        <f t="shared" si="216"/>
        <v>434296.07</v>
      </c>
    </row>
    <row r="193" spans="1:47">
      <c r="A193" s="631"/>
      <c r="B193" s="163"/>
      <c r="C193" s="30" t="s">
        <v>41</v>
      </c>
      <c r="D193" s="248">
        <f t="shared" ref="D193:O193" si="220">D49+D97+D145</f>
        <v>27.073</v>
      </c>
      <c r="E193" s="181">
        <f t="shared" si="220"/>
        <v>13.0487725</v>
      </c>
      <c r="F193" s="181">
        <f t="shared" si="220"/>
        <v>19.214907500000002</v>
      </c>
      <c r="G193" s="181">
        <f t="shared" si="220"/>
        <v>54.426630000000003</v>
      </c>
      <c r="H193" s="181">
        <f t="shared" si="220"/>
        <v>28.182080000000003</v>
      </c>
      <c r="I193" s="181">
        <f t="shared" si="220"/>
        <v>35.089057500000003</v>
      </c>
      <c r="J193" s="181">
        <f t="shared" si="220"/>
        <v>35.432259999999999</v>
      </c>
      <c r="K193" s="181">
        <f t="shared" si="220"/>
        <v>30.239100000000001</v>
      </c>
      <c r="L193" s="181">
        <f t="shared" si="220"/>
        <v>26.092052500000001</v>
      </c>
      <c r="M193" s="181">
        <f t="shared" si="220"/>
        <v>47.415327500000004</v>
      </c>
      <c r="N193" s="181">
        <f t="shared" si="220"/>
        <v>23.330809999999996</v>
      </c>
      <c r="O193" s="181">
        <f t="shared" si="220"/>
        <v>34.528157499999999</v>
      </c>
      <c r="P193" s="182">
        <f t="shared" si="165"/>
        <v>27.073</v>
      </c>
      <c r="Q193" s="183">
        <f t="shared" si="213"/>
        <v>374.07215500000001</v>
      </c>
      <c r="R193" s="184"/>
      <c r="S193" s="248">
        <f t="shared" ref="S193:AF193" si="221">S49+S97+S145</f>
        <v>135341.71</v>
      </c>
      <c r="T193" s="187">
        <f t="shared" si="221"/>
        <v>65517.79</v>
      </c>
      <c r="U193" s="187">
        <f t="shared" si="221"/>
        <v>94958.28</v>
      </c>
      <c r="V193" s="187">
        <f t="shared" si="221"/>
        <v>244669.1</v>
      </c>
      <c r="W193" s="187">
        <f t="shared" si="221"/>
        <v>138052.12</v>
      </c>
      <c r="X193" s="187">
        <f t="shared" si="221"/>
        <v>153201.88</v>
      </c>
      <c r="Y193" s="187">
        <f t="shared" si="221"/>
        <v>175488.63</v>
      </c>
      <c r="Z193" s="187">
        <f t="shared" si="221"/>
        <v>155844.52000000002</v>
      </c>
      <c r="AA193" s="187">
        <f t="shared" si="221"/>
        <v>122777.47</v>
      </c>
      <c r="AB193" s="187">
        <f t="shared" si="221"/>
        <v>212216.87</v>
      </c>
      <c r="AC193" s="187">
        <f t="shared" si="221"/>
        <v>112011.21</v>
      </c>
      <c r="AD193" s="187">
        <f t="shared" si="221"/>
        <v>168687.78999999998</v>
      </c>
      <c r="AE193" s="37">
        <f t="shared" si="166"/>
        <v>135341.71</v>
      </c>
      <c r="AF193" s="36">
        <f t="shared" si="221"/>
        <v>1778767.37</v>
      </c>
      <c r="AG193" s="184"/>
      <c r="AH193" s="248">
        <f t="shared" ref="AH193:AS193" si="222">AH49+AH97+AH145</f>
        <v>39013.990000000005</v>
      </c>
      <c r="AI193" s="188">
        <f t="shared" si="222"/>
        <v>18506.669999999998</v>
      </c>
      <c r="AJ193" s="188">
        <f t="shared" si="222"/>
        <v>27053.79</v>
      </c>
      <c r="AK193" s="188">
        <f t="shared" si="222"/>
        <v>50787.25</v>
      </c>
      <c r="AL193" s="188">
        <f t="shared" si="222"/>
        <v>37186.520000000004</v>
      </c>
      <c r="AM193" s="188">
        <f t="shared" si="222"/>
        <v>31503.440000000002</v>
      </c>
      <c r="AN193" s="188">
        <f t="shared" si="222"/>
        <v>52718.3</v>
      </c>
      <c r="AO193" s="188">
        <f t="shared" si="222"/>
        <v>50816.020000000004</v>
      </c>
      <c r="AP193" s="188">
        <f t="shared" si="222"/>
        <v>29973.040000000001</v>
      </c>
      <c r="AQ193" s="188">
        <f t="shared" si="222"/>
        <v>48170.66</v>
      </c>
      <c r="AR193" s="188">
        <f t="shared" si="222"/>
        <v>31978.309999999998</v>
      </c>
      <c r="AS193" s="188">
        <f t="shared" si="222"/>
        <v>50280.17</v>
      </c>
      <c r="AT193" s="55">
        <f t="shared" si="167"/>
        <v>39013.990000000005</v>
      </c>
      <c r="AU193" s="186">
        <f t="shared" si="216"/>
        <v>467988.15999999992</v>
      </c>
    </row>
    <row r="194" spans="1:47" ht="12.75" customHeight="1">
      <c r="A194" s="631"/>
      <c r="B194" s="163"/>
      <c r="C194" s="30" t="s">
        <v>44</v>
      </c>
      <c r="D194" s="248">
        <f t="shared" ref="D194:O194" si="223">D50+D98+D146</f>
        <v>68.767274999999998</v>
      </c>
      <c r="E194" s="181">
        <f t="shared" si="223"/>
        <v>31.300419999999995</v>
      </c>
      <c r="F194" s="181">
        <f t="shared" si="223"/>
        <v>49.53783</v>
      </c>
      <c r="G194" s="181">
        <f t="shared" si="223"/>
        <v>30.765962499999997</v>
      </c>
      <c r="H194" s="181">
        <f t="shared" si="223"/>
        <v>21.4363025</v>
      </c>
      <c r="I194" s="181">
        <f t="shared" si="223"/>
        <v>61.524905000000004</v>
      </c>
      <c r="J194" s="181">
        <f t="shared" si="223"/>
        <v>34.601312499999999</v>
      </c>
      <c r="K194" s="181">
        <f t="shared" si="223"/>
        <v>26.324089999999998</v>
      </c>
      <c r="L194" s="181">
        <f t="shared" si="223"/>
        <v>25.790009999999999</v>
      </c>
      <c r="M194" s="181">
        <f t="shared" si="223"/>
        <v>58.354050000000001</v>
      </c>
      <c r="N194" s="181">
        <f t="shared" si="223"/>
        <v>46.271574999999999</v>
      </c>
      <c r="O194" s="181">
        <f t="shared" si="223"/>
        <v>67.114812499999999</v>
      </c>
      <c r="P194" s="182">
        <f t="shared" si="165"/>
        <v>68.767274999999998</v>
      </c>
      <c r="Q194" s="183">
        <f t="shared" si="213"/>
        <v>521.78854499999989</v>
      </c>
      <c r="R194" s="184"/>
      <c r="S194" s="248">
        <f t="shared" ref="S194:AF194" si="224">S50+S98+S146</f>
        <v>314646.04000000004</v>
      </c>
      <c r="T194" s="187">
        <f t="shared" si="224"/>
        <v>154605.97</v>
      </c>
      <c r="U194" s="187">
        <f t="shared" si="224"/>
        <v>223257.77</v>
      </c>
      <c r="V194" s="187">
        <f t="shared" si="224"/>
        <v>151798.28000000003</v>
      </c>
      <c r="W194" s="187">
        <f t="shared" si="224"/>
        <v>106049.09</v>
      </c>
      <c r="X194" s="187">
        <f t="shared" si="224"/>
        <v>283184.68000000005</v>
      </c>
      <c r="Y194" s="187">
        <f t="shared" si="224"/>
        <v>171207.63999999998</v>
      </c>
      <c r="Z194" s="187">
        <f t="shared" si="224"/>
        <v>127669.75999999999</v>
      </c>
      <c r="AA194" s="187">
        <f t="shared" si="224"/>
        <v>124487.85999999999</v>
      </c>
      <c r="AB194" s="187">
        <f t="shared" si="224"/>
        <v>270120.79000000004</v>
      </c>
      <c r="AC194" s="187">
        <f t="shared" si="224"/>
        <v>225272.34</v>
      </c>
      <c r="AD194" s="187">
        <f t="shared" si="224"/>
        <v>298749.59999999998</v>
      </c>
      <c r="AE194" s="37">
        <f t="shared" si="166"/>
        <v>314646.04000000004</v>
      </c>
      <c r="AF194" s="36">
        <f t="shared" si="224"/>
        <v>2451049.8200000003</v>
      </c>
      <c r="AG194" s="184"/>
      <c r="AH194" s="248">
        <f t="shared" ref="AH194:AS194" si="225">AH50+AH98+AH146</f>
        <v>70514.31</v>
      </c>
      <c r="AI194" s="188">
        <f t="shared" si="225"/>
        <v>43976.520000000004</v>
      </c>
      <c r="AJ194" s="188">
        <f t="shared" si="225"/>
        <v>51764.240000000005</v>
      </c>
      <c r="AK194" s="188">
        <f t="shared" si="225"/>
        <v>42665.03</v>
      </c>
      <c r="AL194" s="188">
        <f t="shared" si="225"/>
        <v>31694.75</v>
      </c>
      <c r="AM194" s="188">
        <f t="shared" si="225"/>
        <v>67725.960000000006</v>
      </c>
      <c r="AN194" s="188">
        <f t="shared" si="225"/>
        <v>49282.750000000007</v>
      </c>
      <c r="AO194" s="188">
        <f t="shared" si="225"/>
        <v>36202.03</v>
      </c>
      <c r="AP194" s="188">
        <f t="shared" si="225"/>
        <v>35065.94</v>
      </c>
      <c r="AQ194" s="188">
        <f t="shared" si="225"/>
        <v>63824.999999999993</v>
      </c>
      <c r="AR194" s="188">
        <f t="shared" si="225"/>
        <v>62511.35</v>
      </c>
      <c r="AS194" s="188">
        <f t="shared" si="225"/>
        <v>65098.87</v>
      </c>
      <c r="AT194" s="55">
        <f t="shared" si="167"/>
        <v>70514.31</v>
      </c>
      <c r="AU194" s="186">
        <f t="shared" si="216"/>
        <v>620326.75</v>
      </c>
    </row>
    <row r="195" spans="1:47">
      <c r="A195" s="631"/>
      <c r="B195" s="163"/>
      <c r="C195" s="30" t="s">
        <v>49</v>
      </c>
      <c r="D195" s="248">
        <f t="shared" ref="D195:O195" si="226">D51+D99+D147</f>
        <v>26.53105</v>
      </c>
      <c r="E195" s="181">
        <f t="shared" si="226"/>
        <v>40.259062500000006</v>
      </c>
      <c r="F195" s="181">
        <f t="shared" si="226"/>
        <v>34.622725000000003</v>
      </c>
      <c r="G195" s="181">
        <f t="shared" si="226"/>
        <v>53.939674999999994</v>
      </c>
      <c r="H195" s="181">
        <f t="shared" si="226"/>
        <v>27.448695000000001</v>
      </c>
      <c r="I195" s="181">
        <f t="shared" si="226"/>
        <v>66.011679999999998</v>
      </c>
      <c r="J195" s="181">
        <f t="shared" si="226"/>
        <v>27.0068825</v>
      </c>
      <c r="K195" s="181">
        <f t="shared" si="226"/>
        <v>44.9910225</v>
      </c>
      <c r="L195" s="181">
        <f t="shared" si="226"/>
        <v>20.3034325</v>
      </c>
      <c r="M195" s="181">
        <f t="shared" si="226"/>
        <v>48.169730000000001</v>
      </c>
      <c r="N195" s="181">
        <f t="shared" si="226"/>
        <v>47.305475000000001</v>
      </c>
      <c r="O195" s="181">
        <f t="shared" si="226"/>
        <v>52.949450000000006</v>
      </c>
      <c r="P195" s="182">
        <f t="shared" si="165"/>
        <v>26.53105</v>
      </c>
      <c r="Q195" s="183">
        <f t="shared" si="213"/>
        <v>489.53888000000001</v>
      </c>
      <c r="R195" s="184"/>
      <c r="S195" s="248">
        <f t="shared" ref="S195:AF195" si="227">S51+S99+S147</f>
        <v>134262.44</v>
      </c>
      <c r="T195" s="187">
        <f t="shared" si="227"/>
        <v>180932.87999999998</v>
      </c>
      <c r="U195" s="187">
        <f t="shared" si="227"/>
        <v>176451.74</v>
      </c>
      <c r="V195" s="187">
        <f t="shared" si="227"/>
        <v>248454.74</v>
      </c>
      <c r="W195" s="187">
        <f t="shared" si="227"/>
        <v>140493.51999999999</v>
      </c>
      <c r="X195" s="187">
        <f t="shared" si="227"/>
        <v>300580.13</v>
      </c>
      <c r="Y195" s="187">
        <f t="shared" si="227"/>
        <v>137378.25</v>
      </c>
      <c r="Z195" s="187">
        <f t="shared" si="227"/>
        <v>205697.85</v>
      </c>
      <c r="AA195" s="187">
        <f t="shared" si="227"/>
        <v>102885.7</v>
      </c>
      <c r="AB195" s="187">
        <f t="shared" si="227"/>
        <v>226552.33000000002</v>
      </c>
      <c r="AC195" s="187">
        <f t="shared" si="227"/>
        <v>226279.31</v>
      </c>
      <c r="AD195" s="187">
        <f t="shared" si="227"/>
        <v>254386.26</v>
      </c>
      <c r="AE195" s="37">
        <f t="shared" si="166"/>
        <v>134262.44</v>
      </c>
      <c r="AF195" s="36">
        <f t="shared" si="227"/>
        <v>2334355.15</v>
      </c>
      <c r="AG195" s="184"/>
      <c r="AH195" s="248">
        <f t="shared" ref="AH195:AS195" si="228">AH51+AH99+AH147</f>
        <v>38521.22</v>
      </c>
      <c r="AI195" s="188">
        <f t="shared" si="228"/>
        <v>36511.82</v>
      </c>
      <c r="AJ195" s="188">
        <f t="shared" si="228"/>
        <v>50246.13</v>
      </c>
      <c r="AK195" s="188">
        <f t="shared" si="228"/>
        <v>62105.97</v>
      </c>
      <c r="AL195" s="188">
        <f t="shared" si="228"/>
        <v>41867.21</v>
      </c>
      <c r="AM195" s="188">
        <f t="shared" si="228"/>
        <v>67638.320000000007</v>
      </c>
      <c r="AN195" s="188">
        <f t="shared" si="228"/>
        <v>43030.380000000005</v>
      </c>
      <c r="AO195" s="188">
        <f t="shared" si="228"/>
        <v>44516.329999999994</v>
      </c>
      <c r="AP195" s="188">
        <f t="shared" si="228"/>
        <v>30842.979999999996</v>
      </c>
      <c r="AQ195" s="188">
        <f t="shared" si="228"/>
        <v>52605.32</v>
      </c>
      <c r="AR195" s="188">
        <f t="shared" si="228"/>
        <v>55108.060000000005</v>
      </c>
      <c r="AS195" s="188">
        <f t="shared" si="228"/>
        <v>61035.439999999995</v>
      </c>
      <c r="AT195" s="55">
        <f t="shared" si="167"/>
        <v>38521.22</v>
      </c>
      <c r="AU195" s="186">
        <f t="shared" si="216"/>
        <v>584029.17999999993</v>
      </c>
    </row>
    <row r="196" spans="1:47">
      <c r="A196" s="631"/>
      <c r="B196" s="163"/>
      <c r="C196" s="33" t="s">
        <v>65</v>
      </c>
      <c r="D196" s="248">
        <f t="shared" ref="D196:O196" si="229">D52+D100+D148</f>
        <v>47.069987499999996</v>
      </c>
      <c r="E196" s="181">
        <f t="shared" si="229"/>
        <v>32.631745000000002</v>
      </c>
      <c r="F196" s="181">
        <f t="shared" si="229"/>
        <v>65.217627499999992</v>
      </c>
      <c r="G196" s="181">
        <f t="shared" si="229"/>
        <v>37.282260000000001</v>
      </c>
      <c r="H196" s="181">
        <f t="shared" si="229"/>
        <v>28.126887499999999</v>
      </c>
      <c r="I196" s="181">
        <f t="shared" si="229"/>
        <v>46.621532500000001</v>
      </c>
      <c r="J196" s="181">
        <f t="shared" si="229"/>
        <v>32.235194999999997</v>
      </c>
      <c r="K196" s="181">
        <f t="shared" si="229"/>
        <v>20.305415</v>
      </c>
      <c r="L196" s="181">
        <f t="shared" si="229"/>
        <v>33.620940000000004</v>
      </c>
      <c r="M196" s="181">
        <f t="shared" si="229"/>
        <v>56.423814999999991</v>
      </c>
      <c r="N196" s="181">
        <f t="shared" si="229"/>
        <v>24.770957499999998</v>
      </c>
      <c r="O196" s="181">
        <f t="shared" si="229"/>
        <v>39.644172499999996</v>
      </c>
      <c r="P196" s="182">
        <f t="shared" si="165"/>
        <v>47.069987499999996</v>
      </c>
      <c r="Q196" s="183">
        <f t="shared" si="213"/>
        <v>463.95053499999995</v>
      </c>
      <c r="R196" s="184"/>
      <c r="S196" s="248">
        <f t="shared" ref="S196:AF196" si="230">S52+S100+S148</f>
        <v>227818.38</v>
      </c>
      <c r="T196" s="187">
        <f t="shared" si="230"/>
        <v>165693.56000000003</v>
      </c>
      <c r="U196" s="187">
        <f t="shared" si="230"/>
        <v>301195.24</v>
      </c>
      <c r="V196" s="187">
        <f t="shared" si="230"/>
        <v>188324.17</v>
      </c>
      <c r="W196" s="187">
        <f t="shared" si="230"/>
        <v>143454.74</v>
      </c>
      <c r="X196" s="187">
        <f t="shared" si="230"/>
        <v>217480.44999999998</v>
      </c>
      <c r="Y196" s="187">
        <f t="shared" si="230"/>
        <v>165210.67000000001</v>
      </c>
      <c r="Z196" s="187">
        <f t="shared" si="230"/>
        <v>108765.15</v>
      </c>
      <c r="AA196" s="187">
        <f t="shared" si="230"/>
        <v>178560.88</v>
      </c>
      <c r="AB196" s="187">
        <f t="shared" si="230"/>
        <v>286493.90999999997</v>
      </c>
      <c r="AC196" s="187">
        <f t="shared" si="230"/>
        <v>126844.79999999999</v>
      </c>
      <c r="AD196" s="187">
        <f t="shared" si="230"/>
        <v>180848.88</v>
      </c>
      <c r="AE196" s="37">
        <f t="shared" si="166"/>
        <v>227818.38</v>
      </c>
      <c r="AF196" s="36">
        <f t="shared" si="230"/>
        <v>2290690.83</v>
      </c>
      <c r="AG196" s="184"/>
      <c r="AH196" s="248">
        <f t="shared" ref="AH196:AS196" si="231">AH52+AH100+AH148</f>
        <v>55615.94</v>
      </c>
      <c r="AI196" s="188">
        <f t="shared" si="231"/>
        <v>42373.299999999996</v>
      </c>
      <c r="AJ196" s="188">
        <f t="shared" si="231"/>
        <v>65591.87</v>
      </c>
      <c r="AK196" s="188">
        <f t="shared" si="231"/>
        <v>51955.149999999994</v>
      </c>
      <c r="AL196" s="188">
        <f t="shared" si="231"/>
        <v>42461.82</v>
      </c>
      <c r="AM196" s="188">
        <f t="shared" si="231"/>
        <v>48462.29</v>
      </c>
      <c r="AN196" s="188">
        <f t="shared" si="231"/>
        <v>46462.52</v>
      </c>
      <c r="AO196" s="188">
        <f t="shared" si="231"/>
        <v>33377.990000000005</v>
      </c>
      <c r="AP196" s="188">
        <f t="shared" si="231"/>
        <v>52793.729999999996</v>
      </c>
      <c r="AQ196" s="188">
        <f t="shared" si="231"/>
        <v>76105.119999999995</v>
      </c>
      <c r="AR196" s="188">
        <f t="shared" si="231"/>
        <v>34835.22</v>
      </c>
      <c r="AS196" s="188">
        <f t="shared" si="231"/>
        <v>38569.899999999994</v>
      </c>
      <c r="AT196" s="55">
        <f t="shared" si="167"/>
        <v>55615.94</v>
      </c>
      <c r="AU196" s="186">
        <f t="shared" si="216"/>
        <v>588604.85</v>
      </c>
    </row>
    <row r="197" spans="1:47">
      <c r="A197" s="631"/>
      <c r="B197" s="163"/>
      <c r="C197" s="33" t="s">
        <v>72</v>
      </c>
      <c r="D197" s="248">
        <f t="shared" ref="D197:O197" si="232">D53+D101+D149</f>
        <v>24.05</v>
      </c>
      <c r="E197" s="181">
        <f t="shared" si="232"/>
        <v>33.369999999999997</v>
      </c>
      <c r="F197" s="181">
        <f t="shared" si="232"/>
        <v>70.8</v>
      </c>
      <c r="G197" s="181">
        <f t="shared" si="232"/>
        <v>43.84</v>
      </c>
      <c r="H197" s="181">
        <f t="shared" si="232"/>
        <v>25.04</v>
      </c>
      <c r="I197" s="181">
        <f t="shared" si="232"/>
        <v>47.459999999999994</v>
      </c>
      <c r="J197" s="181">
        <f t="shared" si="232"/>
        <v>61.92</v>
      </c>
      <c r="K197" s="181">
        <f t="shared" si="232"/>
        <v>28.93</v>
      </c>
      <c r="L197" s="181">
        <f t="shared" si="232"/>
        <v>38.730000000000004</v>
      </c>
      <c r="M197" s="181">
        <f t="shared" si="232"/>
        <v>30.87</v>
      </c>
      <c r="N197" s="181">
        <f t="shared" si="232"/>
        <v>28.759999999999998</v>
      </c>
      <c r="O197" s="181">
        <f t="shared" si="232"/>
        <v>34</v>
      </c>
      <c r="P197" s="182">
        <f t="shared" si="165"/>
        <v>24.05</v>
      </c>
      <c r="Q197" s="183">
        <f t="shared" si="213"/>
        <v>467.77</v>
      </c>
      <c r="R197" s="184"/>
      <c r="S197" s="248">
        <f t="shared" ref="S197:AF197" si="233">S53+S101+S149</f>
        <v>126649</v>
      </c>
      <c r="T197" s="187">
        <f t="shared" si="233"/>
        <v>155310.52000000002</v>
      </c>
      <c r="U197" s="187">
        <f t="shared" si="233"/>
        <v>332558.76</v>
      </c>
      <c r="V197" s="187">
        <f t="shared" si="233"/>
        <v>202065.86</v>
      </c>
      <c r="W197" s="187">
        <f t="shared" si="233"/>
        <v>133571.43</v>
      </c>
      <c r="X197" s="187">
        <f t="shared" si="233"/>
        <v>219420</v>
      </c>
      <c r="Y197" s="187">
        <f t="shared" si="233"/>
        <v>316155.84999999998</v>
      </c>
      <c r="Z197" s="187">
        <f t="shared" si="233"/>
        <v>151825.83000000002</v>
      </c>
      <c r="AA197" s="187">
        <f t="shared" si="233"/>
        <v>195888.27000000002</v>
      </c>
      <c r="AB197" s="187">
        <f t="shared" si="233"/>
        <v>162592.32000000001</v>
      </c>
      <c r="AC197" s="187">
        <f t="shared" si="233"/>
        <v>124188.95</v>
      </c>
      <c r="AD197" s="187">
        <f t="shared" si="233"/>
        <v>180991</v>
      </c>
      <c r="AE197" s="37">
        <f t="shared" si="166"/>
        <v>126649</v>
      </c>
      <c r="AF197" s="36">
        <f t="shared" si="233"/>
        <v>2301217.79</v>
      </c>
      <c r="AG197" s="184"/>
      <c r="AH197" s="248">
        <f t="shared" ref="AH197:AS197" si="234">AH53+AH101+AH149</f>
        <v>36770.720000000001</v>
      </c>
      <c r="AI197" s="188">
        <f t="shared" si="234"/>
        <v>33870.449999999997</v>
      </c>
      <c r="AJ197" s="188">
        <f t="shared" si="234"/>
        <v>72202.720000000001</v>
      </c>
      <c r="AK197" s="188">
        <f t="shared" si="234"/>
        <v>46261.65</v>
      </c>
      <c r="AL197" s="188">
        <f t="shared" si="234"/>
        <v>41929.729999999996</v>
      </c>
      <c r="AM197" s="188">
        <f t="shared" si="234"/>
        <v>47651.479999999996</v>
      </c>
      <c r="AN197" s="188">
        <f t="shared" si="234"/>
        <v>84520.91</v>
      </c>
      <c r="AO197" s="188">
        <f t="shared" si="234"/>
        <v>45314.479999999996</v>
      </c>
      <c r="AP197" s="188">
        <f t="shared" si="234"/>
        <v>50861.22</v>
      </c>
      <c r="AQ197" s="188">
        <f t="shared" si="234"/>
        <v>45896.740000000005</v>
      </c>
      <c r="AR197" s="188">
        <f t="shared" si="234"/>
        <v>20780.78</v>
      </c>
      <c r="AS197" s="188">
        <f t="shared" si="234"/>
        <v>53217.490000000005</v>
      </c>
      <c r="AT197" s="55">
        <f t="shared" si="167"/>
        <v>36770.720000000001</v>
      </c>
      <c r="AU197" s="186">
        <f t="shared" si="216"/>
        <v>579278.36999999988</v>
      </c>
    </row>
    <row r="198" spans="1:47">
      <c r="A198" s="631"/>
      <c r="B198" s="163"/>
      <c r="C198" s="30" t="s">
        <v>86</v>
      </c>
      <c r="D198" s="248">
        <f t="shared" ref="D198:O198" si="235">D54+D102+D150</f>
        <v>52.03</v>
      </c>
      <c r="E198" s="181">
        <f t="shared" si="235"/>
        <v>32.74</v>
      </c>
      <c r="F198" s="181">
        <f t="shared" si="235"/>
        <v>32.340000000000003</v>
      </c>
      <c r="G198" s="181">
        <f t="shared" si="235"/>
        <v>52.47</v>
      </c>
      <c r="H198" s="181">
        <f t="shared" si="235"/>
        <v>38.39</v>
      </c>
      <c r="I198" s="181">
        <f t="shared" si="235"/>
        <v>51.77</v>
      </c>
      <c r="J198" s="181">
        <f t="shared" si="235"/>
        <v>34</v>
      </c>
      <c r="K198" s="181">
        <f t="shared" si="235"/>
        <v>18.2</v>
      </c>
      <c r="L198" s="181">
        <f t="shared" si="235"/>
        <v>49.75</v>
      </c>
      <c r="M198" s="181">
        <f t="shared" si="235"/>
        <v>40.709999999999994</v>
      </c>
      <c r="N198" s="181">
        <f t="shared" si="235"/>
        <v>26.83</v>
      </c>
      <c r="O198" s="181">
        <f t="shared" si="235"/>
        <v>61.88</v>
      </c>
      <c r="P198" s="182">
        <f t="shared" si="165"/>
        <v>52.03</v>
      </c>
      <c r="Q198" s="183">
        <f t="shared" si="213"/>
        <v>491.10999999999996</v>
      </c>
      <c r="R198" s="184"/>
      <c r="S198" s="248">
        <f t="shared" ref="S198:AF198" si="236">S54+S102+S150</f>
        <v>262213</v>
      </c>
      <c r="T198" s="187">
        <f t="shared" si="236"/>
        <v>145552.29999999999</v>
      </c>
      <c r="U198" s="187">
        <f t="shared" si="236"/>
        <v>168510.45</v>
      </c>
      <c r="V198" s="187">
        <f t="shared" si="236"/>
        <v>249321.64999999997</v>
      </c>
      <c r="W198" s="187">
        <f t="shared" si="236"/>
        <v>194855.97</v>
      </c>
      <c r="X198" s="187">
        <f t="shared" si="236"/>
        <v>243168.63</v>
      </c>
      <c r="Y198" s="187">
        <f t="shared" si="236"/>
        <v>153261.06</v>
      </c>
      <c r="Z198" s="187">
        <f t="shared" si="236"/>
        <v>93848.17</v>
      </c>
      <c r="AA198" s="187">
        <f t="shared" si="236"/>
        <v>252018.16999999998</v>
      </c>
      <c r="AB198" s="187">
        <f t="shared" si="236"/>
        <v>195181.58000000002</v>
      </c>
      <c r="AC198" s="187">
        <f t="shared" si="236"/>
        <v>143596.09</v>
      </c>
      <c r="AD198" s="187">
        <f t="shared" si="236"/>
        <v>294134</v>
      </c>
      <c r="AE198" s="37">
        <f t="shared" si="166"/>
        <v>262213</v>
      </c>
      <c r="AF198" s="36">
        <f t="shared" si="236"/>
        <v>2395661.0699999998</v>
      </c>
      <c r="AG198" s="184"/>
      <c r="AH198" s="248">
        <f t="shared" ref="AH198:AS198" si="237">AH54+AH102+AH150</f>
        <v>68414.579999999987</v>
      </c>
      <c r="AI198" s="188">
        <f t="shared" si="237"/>
        <v>26171.82</v>
      </c>
      <c r="AJ198" s="188">
        <f t="shared" si="237"/>
        <v>46128.69</v>
      </c>
      <c r="AK198" s="188">
        <f t="shared" si="237"/>
        <v>57055.28</v>
      </c>
      <c r="AL198" s="188">
        <f t="shared" si="237"/>
        <v>49548.53</v>
      </c>
      <c r="AM198" s="188">
        <f t="shared" si="237"/>
        <v>54925.68</v>
      </c>
      <c r="AN198" s="188">
        <f t="shared" si="237"/>
        <v>29381.510000000002</v>
      </c>
      <c r="AO198" s="188">
        <f t="shared" si="237"/>
        <v>25505.870000000003</v>
      </c>
      <c r="AP198" s="188">
        <f t="shared" si="237"/>
        <v>65903.079999999987</v>
      </c>
      <c r="AQ198" s="188">
        <f t="shared" si="237"/>
        <v>44644.53</v>
      </c>
      <c r="AR198" s="188">
        <f t="shared" si="237"/>
        <v>40469.870000000003</v>
      </c>
      <c r="AS198" s="188">
        <f t="shared" si="237"/>
        <v>65354.93</v>
      </c>
      <c r="AT198" s="55">
        <f t="shared" si="167"/>
        <v>68414.579999999987</v>
      </c>
      <c r="AU198" s="186">
        <f t="shared" si="216"/>
        <v>573504.37000000011</v>
      </c>
    </row>
    <row r="199" spans="1:47">
      <c r="A199" s="631"/>
      <c r="B199" s="163"/>
      <c r="C199" s="30" t="s">
        <v>96</v>
      </c>
      <c r="D199" s="248">
        <f t="shared" ref="D199:O200" si="238">D55+D103+D151</f>
        <v>28.310000000000002</v>
      </c>
      <c r="E199" s="241">
        <f t="shared" si="238"/>
        <v>26.58</v>
      </c>
      <c r="F199" s="181">
        <f t="shared" si="238"/>
        <v>38.57</v>
      </c>
      <c r="G199" s="181">
        <f t="shared" si="238"/>
        <v>30.97</v>
      </c>
      <c r="H199" s="181">
        <f t="shared" si="238"/>
        <v>85.860000000000014</v>
      </c>
      <c r="I199" s="181">
        <f t="shared" si="238"/>
        <v>32.5</v>
      </c>
      <c r="J199" s="181">
        <f t="shared" si="238"/>
        <v>63.410000000000004</v>
      </c>
      <c r="K199" s="181">
        <f t="shared" si="238"/>
        <v>22.18</v>
      </c>
      <c r="L199" s="181">
        <f t="shared" si="238"/>
        <v>23.17</v>
      </c>
      <c r="M199" s="181">
        <f t="shared" si="238"/>
        <v>67.42</v>
      </c>
      <c r="N199" s="181">
        <f t="shared" si="238"/>
        <v>21.44</v>
      </c>
      <c r="O199" s="181">
        <f t="shared" si="238"/>
        <v>20.975000000000001</v>
      </c>
      <c r="P199" s="182">
        <f t="shared" si="165"/>
        <v>28.310000000000002</v>
      </c>
      <c r="Q199" s="183">
        <f t="shared" si="213"/>
        <v>461.38499999999993</v>
      </c>
      <c r="R199" s="184"/>
      <c r="S199" s="248">
        <f t="shared" ref="S199:AF201" si="239">S55+S103+S151</f>
        <v>146154</v>
      </c>
      <c r="T199" s="239">
        <f t="shared" si="239"/>
        <v>136950.1</v>
      </c>
      <c r="U199" s="187">
        <f t="shared" si="239"/>
        <v>177559.38</v>
      </c>
      <c r="V199" s="187">
        <f t="shared" si="239"/>
        <v>157627.03</v>
      </c>
      <c r="W199" s="187">
        <f t="shared" si="239"/>
        <v>372864.13</v>
      </c>
      <c r="X199" s="187">
        <f t="shared" si="239"/>
        <v>167505.48000000001</v>
      </c>
      <c r="Y199" s="187">
        <f t="shared" si="239"/>
        <v>275909.40999999997</v>
      </c>
      <c r="Z199" s="187">
        <f t="shared" si="239"/>
        <v>124609.71</v>
      </c>
      <c r="AA199" s="187">
        <f t="shared" si="239"/>
        <v>123148.51999999999</v>
      </c>
      <c r="AB199" s="187">
        <f t="shared" si="239"/>
        <v>317545.07999999996</v>
      </c>
      <c r="AC199" s="187">
        <f t="shared" si="239"/>
        <v>121554.40000000001</v>
      </c>
      <c r="AD199" s="187">
        <f t="shared" si="239"/>
        <v>116202</v>
      </c>
      <c r="AE199" s="37">
        <f t="shared" si="166"/>
        <v>146154</v>
      </c>
      <c r="AF199" s="36">
        <f t="shared" si="239"/>
        <v>2237629.2400000002</v>
      </c>
      <c r="AG199" s="184"/>
      <c r="AH199" s="248">
        <f t="shared" ref="AH199:AS201" si="240">AH55+AH103+AH151</f>
        <v>41047.919999999998</v>
      </c>
      <c r="AI199" s="239">
        <f t="shared" si="240"/>
        <v>38655.31</v>
      </c>
      <c r="AJ199" s="188">
        <f t="shared" si="240"/>
        <v>37796.269999999997</v>
      </c>
      <c r="AK199" s="188">
        <f t="shared" si="240"/>
        <v>43712.97</v>
      </c>
      <c r="AL199" s="188">
        <f t="shared" si="240"/>
        <v>83821.850000000006</v>
      </c>
      <c r="AM199" s="188">
        <f t="shared" si="240"/>
        <v>46775.590000000004</v>
      </c>
      <c r="AN199" s="188">
        <f t="shared" si="240"/>
        <v>59810.28</v>
      </c>
      <c r="AO199" s="188">
        <f t="shared" si="240"/>
        <v>38831.08</v>
      </c>
      <c r="AP199" s="188">
        <f t="shared" si="240"/>
        <v>36132.21</v>
      </c>
      <c r="AQ199" s="188">
        <f t="shared" si="240"/>
        <v>68674.45</v>
      </c>
      <c r="AR199" s="188">
        <f t="shared" si="240"/>
        <v>35575.33</v>
      </c>
      <c r="AS199" s="188">
        <f t="shared" si="240"/>
        <v>33830</v>
      </c>
      <c r="AT199" s="55">
        <f t="shared" si="167"/>
        <v>41047.919999999998</v>
      </c>
      <c r="AU199" s="186">
        <f t="shared" si="216"/>
        <v>564663.26</v>
      </c>
    </row>
    <row r="200" spans="1:47">
      <c r="A200" s="631"/>
      <c r="B200" s="232"/>
      <c r="C200" s="30" t="s">
        <v>119</v>
      </c>
      <c r="D200" s="248">
        <f t="shared" si="238"/>
        <v>31.7</v>
      </c>
      <c r="E200" s="241"/>
      <c r="F200" s="181"/>
      <c r="G200" s="181"/>
      <c r="H200" s="181"/>
      <c r="I200" s="181"/>
      <c r="J200" s="181"/>
      <c r="K200" s="181"/>
      <c r="L200" s="181"/>
      <c r="M200" s="181"/>
      <c r="N200" s="181"/>
      <c r="O200" s="181"/>
      <c r="P200" s="182">
        <f t="shared" si="165"/>
        <v>31.7</v>
      </c>
      <c r="Q200" s="183">
        <f t="shared" si="213"/>
        <v>31.7</v>
      </c>
      <c r="R200" s="184"/>
      <c r="S200" s="248">
        <f t="shared" si="239"/>
        <v>162301</v>
      </c>
      <c r="T200" s="239"/>
      <c r="U200" s="187"/>
      <c r="V200" s="187"/>
      <c r="W200" s="187"/>
      <c r="X200" s="187"/>
      <c r="Y200" s="187"/>
      <c r="Z200" s="187"/>
      <c r="AA200" s="187"/>
      <c r="AB200" s="187"/>
      <c r="AC200" s="187"/>
      <c r="AD200" s="187"/>
      <c r="AE200" s="37">
        <f t="shared" si="166"/>
        <v>162301</v>
      </c>
      <c r="AF200" s="36">
        <f t="shared" si="239"/>
        <v>162301</v>
      </c>
      <c r="AG200" s="184"/>
      <c r="AH200" s="248">
        <f t="shared" si="240"/>
        <v>27117</v>
      </c>
      <c r="AI200" s="239"/>
      <c r="AJ200" s="188"/>
      <c r="AK200" s="188"/>
      <c r="AL200" s="188"/>
      <c r="AM200" s="188"/>
      <c r="AN200" s="188"/>
      <c r="AO200" s="188"/>
      <c r="AP200" s="188"/>
      <c r="AQ200" s="188"/>
      <c r="AR200" s="188"/>
      <c r="AS200" s="188"/>
      <c r="AT200" s="55">
        <f t="shared" si="167"/>
        <v>27117</v>
      </c>
      <c r="AU200" s="186">
        <f t="shared" si="216"/>
        <v>27117</v>
      </c>
    </row>
    <row r="201" spans="1:47">
      <c r="A201" s="631"/>
      <c r="B201" s="163"/>
      <c r="C201" s="30" t="s">
        <v>120</v>
      </c>
      <c r="D201" s="48">
        <f t="shared" ref="D201:O201" si="241">D57+D105+D153</f>
        <v>33.813000000000002</v>
      </c>
      <c r="E201" s="149">
        <f t="shared" si="241"/>
        <v>38.033999999999999</v>
      </c>
      <c r="F201" s="149">
        <f t="shared" si="241"/>
        <v>30.937000000000005</v>
      </c>
      <c r="G201" s="149">
        <f t="shared" si="241"/>
        <v>44.885000000000005</v>
      </c>
      <c r="H201" s="149">
        <f t="shared" si="241"/>
        <v>31.033000000000001</v>
      </c>
      <c r="I201" s="149">
        <f t="shared" si="241"/>
        <v>44.16</v>
      </c>
      <c r="J201" s="149">
        <f t="shared" si="241"/>
        <v>22.173999999999999</v>
      </c>
      <c r="K201" s="149">
        <f t="shared" si="241"/>
        <v>42.856000000000002</v>
      </c>
      <c r="L201" s="149">
        <f t="shared" si="241"/>
        <v>42.253</v>
      </c>
      <c r="M201" s="149">
        <f t="shared" si="241"/>
        <v>39.965000000000003</v>
      </c>
      <c r="N201" s="149">
        <f t="shared" si="241"/>
        <v>50.71</v>
      </c>
      <c r="O201" s="149">
        <f t="shared" si="241"/>
        <v>29.355000000000004</v>
      </c>
      <c r="P201" s="182">
        <f t="shared" si="165"/>
        <v>33.813000000000002</v>
      </c>
      <c r="Q201" s="50">
        <f>Q57+Q105+Q153</f>
        <v>450.17499999999995</v>
      </c>
      <c r="R201" s="161"/>
      <c r="S201" s="248">
        <f t="shared" si="239"/>
        <v>170559.51918</v>
      </c>
      <c r="T201" s="239">
        <f t="shared" si="239"/>
        <v>185959.81073999999</v>
      </c>
      <c r="U201" s="187">
        <f t="shared" si="239"/>
        <v>153670.68231999999</v>
      </c>
      <c r="V201" s="187">
        <f t="shared" si="239"/>
        <v>222419.08859999999</v>
      </c>
      <c r="W201" s="187">
        <f t="shared" si="239"/>
        <v>151587.75228000002</v>
      </c>
      <c r="X201" s="187">
        <f t="shared" si="239"/>
        <v>219486.53830000001</v>
      </c>
      <c r="Y201" s="187">
        <f t="shared" si="239"/>
        <v>114743.67874</v>
      </c>
      <c r="Z201" s="187">
        <f t="shared" si="239"/>
        <v>209309.34036</v>
      </c>
      <c r="AA201" s="187">
        <f t="shared" si="239"/>
        <v>204425.45308000001</v>
      </c>
      <c r="AB201" s="187">
        <f t="shared" si="239"/>
        <v>201422.4449</v>
      </c>
      <c r="AC201" s="187">
        <f t="shared" si="239"/>
        <v>247012.40559999997</v>
      </c>
      <c r="AD201" s="187">
        <f t="shared" si="239"/>
        <v>150996.4693</v>
      </c>
      <c r="AE201" s="37">
        <f t="shared" si="166"/>
        <v>170559.51918</v>
      </c>
      <c r="AF201" s="36">
        <f>AF57+AF105+AF153</f>
        <v>2231593.1834000004</v>
      </c>
      <c r="AG201" s="161"/>
      <c r="AH201" s="248">
        <f t="shared" si="240"/>
        <v>45164.52529000002</v>
      </c>
      <c r="AI201" s="239">
        <f t="shared" si="240"/>
        <v>45648.119970000014</v>
      </c>
      <c r="AJ201" s="188">
        <f t="shared" si="240"/>
        <v>39118.502960000013</v>
      </c>
      <c r="AK201" s="188">
        <f t="shared" si="240"/>
        <v>54325.713300000003</v>
      </c>
      <c r="AL201" s="188">
        <f t="shared" si="240"/>
        <v>38057.56094000001</v>
      </c>
      <c r="AM201" s="188">
        <f t="shared" si="240"/>
        <v>55488.907950000015</v>
      </c>
      <c r="AN201" s="188">
        <f t="shared" si="240"/>
        <v>33266.271870000011</v>
      </c>
      <c r="AO201" s="188">
        <f t="shared" si="240"/>
        <v>49737.503130000012</v>
      </c>
      <c r="AP201" s="188">
        <f t="shared" si="240"/>
        <v>47009.922740000009</v>
      </c>
      <c r="AQ201" s="188">
        <f t="shared" si="240"/>
        <v>52431.990450000012</v>
      </c>
      <c r="AR201" s="188">
        <f t="shared" si="240"/>
        <v>57363.664300000019</v>
      </c>
      <c r="AS201" s="188">
        <f t="shared" si="240"/>
        <v>41048.807650000002</v>
      </c>
      <c r="AT201" s="55">
        <f t="shared" si="167"/>
        <v>45164.52529000002</v>
      </c>
      <c r="AU201" s="56">
        <f t="shared" si="216"/>
        <v>558661.49054999999</v>
      </c>
    </row>
    <row r="202" spans="1:47" ht="15.75" thickBot="1">
      <c r="A202" s="631"/>
      <c r="B202" s="166"/>
      <c r="C202" s="31" t="s">
        <v>18</v>
      </c>
      <c r="D202" s="94">
        <f>D200-D201</f>
        <v>-2.1130000000000031</v>
      </c>
      <c r="E202" s="150">
        <f t="shared" ref="E202:O202" si="242">E58+E106+E154</f>
        <v>-38.033999999999999</v>
      </c>
      <c r="F202" s="150">
        <f t="shared" si="242"/>
        <v>-30.937000000000005</v>
      </c>
      <c r="G202" s="150">
        <f t="shared" si="242"/>
        <v>-44.885000000000005</v>
      </c>
      <c r="H202" s="150">
        <f t="shared" si="242"/>
        <v>-31.033000000000001</v>
      </c>
      <c r="I202" s="150">
        <f t="shared" si="242"/>
        <v>-44.16</v>
      </c>
      <c r="J202" s="150">
        <f t="shared" si="242"/>
        <v>-22.173999999999999</v>
      </c>
      <c r="K202" s="150">
        <f t="shared" si="242"/>
        <v>-42.856000000000002</v>
      </c>
      <c r="L202" s="150">
        <f t="shared" si="242"/>
        <v>-42.253</v>
      </c>
      <c r="M202" s="150">
        <f t="shared" si="242"/>
        <v>-39.965000000000003</v>
      </c>
      <c r="N202" s="150">
        <f t="shared" si="242"/>
        <v>-50.71</v>
      </c>
      <c r="O202" s="150">
        <f t="shared" si="242"/>
        <v>-29.355000000000004</v>
      </c>
      <c r="P202" s="116">
        <f t="shared" si="165"/>
        <v>-2.1130000000000031</v>
      </c>
      <c r="Q202" s="98">
        <f>Q58+Q106+Q154</f>
        <v>-418.47500000000002</v>
      </c>
      <c r="R202" s="161"/>
      <c r="S202" s="94">
        <f t="shared" ref="S202:AD202" si="243">S200-S201</f>
        <v>-8258.519180000003</v>
      </c>
      <c r="T202" s="229">
        <f t="shared" si="243"/>
        <v>-185959.81073999999</v>
      </c>
      <c r="U202" s="229">
        <f t="shared" si="243"/>
        <v>-153670.68231999999</v>
      </c>
      <c r="V202" s="229">
        <f t="shared" si="243"/>
        <v>-222419.08859999999</v>
      </c>
      <c r="W202" s="229">
        <f t="shared" si="243"/>
        <v>-151587.75228000002</v>
      </c>
      <c r="X202" s="229">
        <f t="shared" si="243"/>
        <v>-219486.53830000001</v>
      </c>
      <c r="Y202" s="229">
        <f t="shared" si="243"/>
        <v>-114743.67874</v>
      </c>
      <c r="Z202" s="229">
        <f t="shared" si="243"/>
        <v>-209309.34036</v>
      </c>
      <c r="AA202" s="229">
        <f t="shared" si="243"/>
        <v>-204425.45308000001</v>
      </c>
      <c r="AB202" s="229">
        <f t="shared" si="243"/>
        <v>-201422.4449</v>
      </c>
      <c r="AC202" s="229">
        <f t="shared" si="243"/>
        <v>-247012.40559999997</v>
      </c>
      <c r="AD202" s="229">
        <f t="shared" si="243"/>
        <v>-150996.4693</v>
      </c>
      <c r="AE202" s="92">
        <f t="shared" si="166"/>
        <v>-8258.519180000003</v>
      </c>
      <c r="AF202" s="93">
        <f>AF58+AF106+AF154</f>
        <v>-2069292.1834000002</v>
      </c>
      <c r="AG202" s="161"/>
      <c r="AH202" s="94">
        <f t="shared" ref="AH202:AS202" si="244">AH200-AH201</f>
        <v>-18047.52529000002</v>
      </c>
      <c r="AI202" s="231">
        <f t="shared" si="244"/>
        <v>-45648.119970000014</v>
      </c>
      <c r="AJ202" s="231">
        <f t="shared" si="244"/>
        <v>-39118.502960000013</v>
      </c>
      <c r="AK202" s="231">
        <f t="shared" si="244"/>
        <v>-54325.713300000003</v>
      </c>
      <c r="AL202" s="231">
        <f t="shared" si="244"/>
        <v>-38057.56094000001</v>
      </c>
      <c r="AM202" s="231">
        <f t="shared" si="244"/>
        <v>-55488.907950000015</v>
      </c>
      <c r="AN202" s="231">
        <f t="shared" si="244"/>
        <v>-33266.271870000011</v>
      </c>
      <c r="AO202" s="231">
        <f t="shared" si="244"/>
        <v>-49737.503130000012</v>
      </c>
      <c r="AP202" s="231">
        <f t="shared" si="244"/>
        <v>-47009.922740000009</v>
      </c>
      <c r="AQ202" s="231">
        <f t="shared" si="244"/>
        <v>-52431.990450000012</v>
      </c>
      <c r="AR202" s="231">
        <f t="shared" si="244"/>
        <v>-57363.664300000019</v>
      </c>
      <c r="AS202" s="231">
        <f t="shared" si="244"/>
        <v>-41048.807650000002</v>
      </c>
      <c r="AT202" s="100">
        <f t="shared" si="167"/>
        <v>-18047.52529000002</v>
      </c>
      <c r="AU202" s="114">
        <f t="shared" si="216"/>
        <v>-531544.49054999999</v>
      </c>
    </row>
    <row r="203" spans="1:47">
      <c r="A203" s="631"/>
      <c r="B203" s="163" t="s">
        <v>75</v>
      </c>
      <c r="C203" s="29" t="s">
        <v>51</v>
      </c>
      <c r="D203" s="48">
        <f t="shared" ref="D203:O203" si="245">D35+D59+D107+D155</f>
        <v>14.308745</v>
      </c>
      <c r="E203" s="149">
        <f t="shared" si="245"/>
        <v>11.087391</v>
      </c>
      <c r="F203" s="149">
        <f t="shared" si="245"/>
        <v>11.775575</v>
      </c>
      <c r="G203" s="149">
        <f t="shared" si="245"/>
        <v>17.057020000000001</v>
      </c>
      <c r="H203" s="149">
        <f t="shared" si="245"/>
        <v>22.503174999999999</v>
      </c>
      <c r="I203" s="149">
        <f t="shared" si="245"/>
        <v>13.3975025</v>
      </c>
      <c r="J203" s="149">
        <f t="shared" si="245"/>
        <v>17.173197500000001</v>
      </c>
      <c r="K203" s="149">
        <f t="shared" si="245"/>
        <v>6.8511499999999996</v>
      </c>
      <c r="L203" s="149">
        <f t="shared" si="245"/>
        <v>22.873952500000001</v>
      </c>
      <c r="M203" s="149">
        <f t="shared" si="245"/>
        <v>43.339202499999999</v>
      </c>
      <c r="N203" s="149">
        <f t="shared" si="245"/>
        <v>27.298437499999999</v>
      </c>
      <c r="O203" s="149">
        <f t="shared" si="245"/>
        <v>30.632379999999998</v>
      </c>
      <c r="P203" s="99">
        <f t="shared" si="165"/>
        <v>14.308745</v>
      </c>
      <c r="Q203" s="50">
        <f t="shared" ref="Q203:Q212" si="246">Q35+Q59+Q107+Q155</f>
        <v>238.29772850000001</v>
      </c>
      <c r="R203" s="172"/>
      <c r="S203" s="48">
        <f t="shared" ref="S203:AD203" si="247">S35+S59+S107+S155</f>
        <v>59666.13</v>
      </c>
      <c r="T203" s="181">
        <f t="shared" si="247"/>
        <v>41308.840000000004</v>
      </c>
      <c r="U203" s="181">
        <f t="shared" si="247"/>
        <v>44780.39</v>
      </c>
      <c r="V203" s="181">
        <f t="shared" si="247"/>
        <v>69973.25</v>
      </c>
      <c r="W203" s="181">
        <f t="shared" si="247"/>
        <v>95707.839999999997</v>
      </c>
      <c r="X203" s="181">
        <f t="shared" si="247"/>
        <v>51824.78</v>
      </c>
      <c r="Y203" s="181">
        <f t="shared" si="247"/>
        <v>68583.08</v>
      </c>
      <c r="Z203" s="181">
        <f t="shared" si="247"/>
        <v>26500.97</v>
      </c>
      <c r="AA203" s="181">
        <f t="shared" si="247"/>
        <v>94976.09</v>
      </c>
      <c r="AB203" s="181">
        <f t="shared" si="247"/>
        <v>168901.44</v>
      </c>
      <c r="AC203" s="181">
        <f t="shared" si="247"/>
        <v>115553.76999999999</v>
      </c>
      <c r="AD203" s="181">
        <f t="shared" si="247"/>
        <v>112783.06</v>
      </c>
      <c r="AE203" s="37">
        <f t="shared" si="166"/>
        <v>59666.13</v>
      </c>
      <c r="AF203" s="36">
        <f t="shared" ref="AF203:AF214" si="248">AF35+AF59+AF107+AF155</f>
        <v>950559.6399999999</v>
      </c>
      <c r="AG203" s="172"/>
      <c r="AH203" s="48">
        <f t="shared" ref="AH203:AS203" si="249">AH35+AH59+AH107+AH155</f>
        <v>14543.52</v>
      </c>
      <c r="AI203" s="185">
        <f t="shared" si="249"/>
        <v>8210.0300000000007</v>
      </c>
      <c r="AJ203" s="185">
        <f t="shared" si="249"/>
        <v>9680.56</v>
      </c>
      <c r="AK203" s="185">
        <f t="shared" si="249"/>
        <v>17029.5</v>
      </c>
      <c r="AL203" s="185">
        <f t="shared" si="249"/>
        <v>27433.589999999997</v>
      </c>
      <c r="AM203" s="185">
        <f t="shared" si="249"/>
        <v>10887.55</v>
      </c>
      <c r="AN203" s="185">
        <f t="shared" si="249"/>
        <v>15170.93</v>
      </c>
      <c r="AO203" s="185">
        <f t="shared" si="249"/>
        <v>4905.34</v>
      </c>
      <c r="AP203" s="185">
        <f t="shared" si="249"/>
        <v>21078.62</v>
      </c>
      <c r="AQ203" s="185">
        <f t="shared" si="249"/>
        <v>38031.75</v>
      </c>
      <c r="AR203" s="185">
        <f t="shared" si="249"/>
        <v>30276.42</v>
      </c>
      <c r="AS203" s="185">
        <f t="shared" si="249"/>
        <v>22793.120000000003</v>
      </c>
      <c r="AT203" s="55">
        <f t="shared" si="167"/>
        <v>14543.52</v>
      </c>
      <c r="AU203" s="56">
        <f t="shared" ref="AU203:AU214" si="250">AU35+AU59+AU107+AU155</f>
        <v>220040.93</v>
      </c>
    </row>
    <row r="204" spans="1:47">
      <c r="A204" s="631"/>
      <c r="B204" s="163"/>
      <c r="C204" s="30" t="s">
        <v>52</v>
      </c>
      <c r="D204" s="48">
        <f t="shared" ref="D204:O204" si="251">D36+D60+D108+D156</f>
        <v>20.243202499999999</v>
      </c>
      <c r="E204" s="149">
        <f t="shared" si="251"/>
        <v>10.592387499999999</v>
      </c>
      <c r="F204" s="149">
        <f t="shared" si="251"/>
        <v>32.462237500000001</v>
      </c>
      <c r="G204" s="149">
        <f t="shared" si="251"/>
        <v>10.492962499999999</v>
      </c>
      <c r="H204" s="149">
        <f t="shared" si="251"/>
        <v>38.584307499999994</v>
      </c>
      <c r="I204" s="149">
        <f t="shared" si="251"/>
        <v>35.194400000000002</v>
      </c>
      <c r="J204" s="149">
        <f t="shared" si="251"/>
        <v>38.661902499999997</v>
      </c>
      <c r="K204" s="149">
        <f t="shared" si="251"/>
        <v>54.411687499999999</v>
      </c>
      <c r="L204" s="149">
        <f t="shared" si="251"/>
        <v>35.823994999999996</v>
      </c>
      <c r="M204" s="149">
        <f t="shared" si="251"/>
        <v>31.769849999999998</v>
      </c>
      <c r="N204" s="149">
        <f t="shared" si="251"/>
        <v>56.494300000000003</v>
      </c>
      <c r="O204" s="149">
        <f t="shared" si="251"/>
        <v>49.537460000000003</v>
      </c>
      <c r="P204" s="99">
        <f t="shared" si="165"/>
        <v>20.243202499999999</v>
      </c>
      <c r="Q204" s="50">
        <f t="shared" si="246"/>
        <v>414.26869250000004</v>
      </c>
      <c r="R204" s="172"/>
      <c r="S204" s="48">
        <f t="shared" ref="S204:AD204" si="252">S36+S60+S108+S156</f>
        <v>82592.69</v>
      </c>
      <c r="T204" s="181">
        <f t="shared" si="252"/>
        <v>41550.11</v>
      </c>
      <c r="U204" s="181">
        <f t="shared" si="252"/>
        <v>121174.20000000001</v>
      </c>
      <c r="V204" s="181">
        <f t="shared" si="252"/>
        <v>40866.15</v>
      </c>
      <c r="W204" s="181">
        <f t="shared" si="252"/>
        <v>139631.34</v>
      </c>
      <c r="X204" s="181">
        <f t="shared" si="252"/>
        <v>126491.84</v>
      </c>
      <c r="Y204" s="181">
        <f t="shared" si="252"/>
        <v>166495.39000000001</v>
      </c>
      <c r="Z204" s="181">
        <f t="shared" si="252"/>
        <v>192759.45</v>
      </c>
      <c r="AA204" s="181">
        <f t="shared" si="252"/>
        <v>120787.03</v>
      </c>
      <c r="AB204" s="181">
        <f t="shared" si="252"/>
        <v>124464.91999999998</v>
      </c>
      <c r="AC204" s="181">
        <f t="shared" si="252"/>
        <v>219838.88</v>
      </c>
      <c r="AD204" s="181">
        <f t="shared" si="252"/>
        <v>187470.40000000002</v>
      </c>
      <c r="AE204" s="37">
        <f t="shared" si="166"/>
        <v>82592.69</v>
      </c>
      <c r="AF204" s="36">
        <f t="shared" si="248"/>
        <v>1564122.4</v>
      </c>
      <c r="AG204" s="172"/>
      <c r="AH204" s="48">
        <f t="shared" ref="AH204:AS204" si="253">AH36+AH60+AH108+AH156</f>
        <v>17912.939999999999</v>
      </c>
      <c r="AI204" s="188">
        <f t="shared" si="253"/>
        <v>8876.92</v>
      </c>
      <c r="AJ204" s="188">
        <f t="shared" si="253"/>
        <v>25073.980000000003</v>
      </c>
      <c r="AK204" s="188">
        <f t="shared" si="253"/>
        <v>9109.19</v>
      </c>
      <c r="AL204" s="188">
        <f t="shared" si="253"/>
        <v>22536.03</v>
      </c>
      <c r="AM204" s="188">
        <f t="shared" si="253"/>
        <v>20223.78</v>
      </c>
      <c r="AN204" s="188">
        <f t="shared" si="253"/>
        <v>49406.14</v>
      </c>
      <c r="AO204" s="188">
        <f t="shared" si="253"/>
        <v>75438.52</v>
      </c>
      <c r="AP204" s="188">
        <f t="shared" si="253"/>
        <v>30170.43</v>
      </c>
      <c r="AQ204" s="188">
        <f t="shared" si="253"/>
        <v>27961.43</v>
      </c>
      <c r="AR204" s="188">
        <f t="shared" si="253"/>
        <v>44297.479999999996</v>
      </c>
      <c r="AS204" s="188">
        <f t="shared" si="253"/>
        <v>36452.32</v>
      </c>
      <c r="AT204" s="55">
        <f t="shared" si="167"/>
        <v>17912.939999999999</v>
      </c>
      <c r="AU204" s="56">
        <f t="shared" si="250"/>
        <v>367459.16</v>
      </c>
    </row>
    <row r="205" spans="1:47">
      <c r="A205" s="631"/>
      <c r="B205" s="163"/>
      <c r="C205" s="30" t="s">
        <v>41</v>
      </c>
      <c r="D205" s="48">
        <f t="shared" ref="D205:O205" si="254">D37+D61+D109+D157</f>
        <v>33.357379999999999</v>
      </c>
      <c r="E205" s="149">
        <f t="shared" si="254"/>
        <v>28.094275</v>
      </c>
      <c r="F205" s="149">
        <f t="shared" si="254"/>
        <v>31.071574999999999</v>
      </c>
      <c r="G205" s="149">
        <f t="shared" si="254"/>
        <v>72.084550000000007</v>
      </c>
      <c r="H205" s="149">
        <f t="shared" si="254"/>
        <v>3.7656624999999999</v>
      </c>
      <c r="I205" s="149">
        <f t="shared" si="254"/>
        <v>53.090274999999998</v>
      </c>
      <c r="J205" s="149">
        <f t="shared" si="254"/>
        <v>43.937614999999994</v>
      </c>
      <c r="K205" s="149">
        <f t="shared" si="254"/>
        <v>27.9475275</v>
      </c>
      <c r="L205" s="149">
        <f t="shared" si="254"/>
        <v>61.332048</v>
      </c>
      <c r="M205" s="149">
        <f t="shared" si="254"/>
        <v>42.429050000000004</v>
      </c>
      <c r="N205" s="149">
        <f t="shared" si="254"/>
        <v>39.867017499999996</v>
      </c>
      <c r="O205" s="149">
        <f t="shared" si="254"/>
        <v>37.220150000000004</v>
      </c>
      <c r="P205" s="99">
        <f t="shared" si="165"/>
        <v>33.357379999999999</v>
      </c>
      <c r="Q205" s="50">
        <f t="shared" si="246"/>
        <v>474.19712550000003</v>
      </c>
      <c r="R205" s="172"/>
      <c r="S205" s="48">
        <f t="shared" ref="S205:AD205" si="255">S37+S61+S109+S157</f>
        <v>133336.09000000003</v>
      </c>
      <c r="T205" s="181">
        <f t="shared" si="255"/>
        <v>107455.39000000001</v>
      </c>
      <c r="U205" s="181">
        <f t="shared" si="255"/>
        <v>122194.34</v>
      </c>
      <c r="V205" s="181">
        <f t="shared" si="255"/>
        <v>255253.72999999998</v>
      </c>
      <c r="W205" s="181">
        <f t="shared" si="255"/>
        <v>18225.330000000002</v>
      </c>
      <c r="X205" s="181">
        <f t="shared" si="255"/>
        <v>194619.48</v>
      </c>
      <c r="Y205" s="181">
        <f t="shared" si="255"/>
        <v>178086.72</v>
      </c>
      <c r="Z205" s="181">
        <f t="shared" si="255"/>
        <v>107446.29000000001</v>
      </c>
      <c r="AA205" s="181">
        <f t="shared" si="255"/>
        <v>238812.44</v>
      </c>
      <c r="AB205" s="181">
        <f t="shared" si="255"/>
        <v>170659.36</v>
      </c>
      <c r="AC205" s="181">
        <f t="shared" si="255"/>
        <v>140925.01</v>
      </c>
      <c r="AD205" s="181">
        <f t="shared" si="255"/>
        <v>135996.08000000002</v>
      </c>
      <c r="AE205" s="37">
        <f t="shared" si="166"/>
        <v>133336.09000000003</v>
      </c>
      <c r="AF205" s="36">
        <f t="shared" si="248"/>
        <v>1803010.2600000002</v>
      </c>
      <c r="AG205" s="172"/>
      <c r="AH205" s="48">
        <f t="shared" ref="AH205:AS205" si="256">AH37+AH61+AH109+AH157</f>
        <v>28400.46</v>
      </c>
      <c r="AI205" s="188">
        <f t="shared" si="256"/>
        <v>20396.93</v>
      </c>
      <c r="AJ205" s="188">
        <f t="shared" si="256"/>
        <v>23003.53</v>
      </c>
      <c r="AK205" s="188">
        <f t="shared" si="256"/>
        <v>41409.78</v>
      </c>
      <c r="AL205" s="188">
        <f t="shared" si="256"/>
        <v>4659.66</v>
      </c>
      <c r="AM205" s="188">
        <f t="shared" si="256"/>
        <v>33997.160000000003</v>
      </c>
      <c r="AN205" s="188">
        <f t="shared" si="256"/>
        <v>37637.4</v>
      </c>
      <c r="AO205" s="188">
        <f t="shared" si="256"/>
        <v>22916.23</v>
      </c>
      <c r="AP205" s="188">
        <f t="shared" si="256"/>
        <v>49984.380000000005</v>
      </c>
      <c r="AQ205" s="188">
        <f t="shared" si="256"/>
        <v>35646.61</v>
      </c>
      <c r="AR205" s="188">
        <f t="shared" si="256"/>
        <v>21196.58</v>
      </c>
      <c r="AS205" s="188">
        <f t="shared" si="256"/>
        <v>24226.160000000003</v>
      </c>
      <c r="AT205" s="55">
        <f t="shared" si="167"/>
        <v>28400.46</v>
      </c>
      <c r="AU205" s="56">
        <f t="shared" si="250"/>
        <v>343474.88</v>
      </c>
    </row>
    <row r="206" spans="1:47">
      <c r="A206" s="631"/>
      <c r="B206" s="163"/>
      <c r="C206" s="30" t="s">
        <v>44</v>
      </c>
      <c r="D206" s="48">
        <f t="shared" ref="D206:O206" si="257">D38+D62+D110+D158</f>
        <v>46.132242500000004</v>
      </c>
      <c r="E206" s="149">
        <f t="shared" si="257"/>
        <v>44.326337500000001</v>
      </c>
      <c r="F206" s="149">
        <f t="shared" si="257"/>
        <v>56.740454999999997</v>
      </c>
      <c r="G206" s="149">
        <f t="shared" si="257"/>
        <v>22.7794025</v>
      </c>
      <c r="H206" s="149">
        <f t="shared" si="257"/>
        <v>65.049157500000007</v>
      </c>
      <c r="I206" s="149">
        <f t="shared" si="257"/>
        <v>60.141485000000003</v>
      </c>
      <c r="J206" s="149">
        <f t="shared" si="257"/>
        <v>16.179144999999998</v>
      </c>
      <c r="K206" s="149">
        <f t="shared" si="257"/>
        <v>57.984962499999995</v>
      </c>
      <c r="L206" s="149">
        <f t="shared" si="257"/>
        <v>66.210597500000006</v>
      </c>
      <c r="M206" s="149">
        <f t="shared" si="257"/>
        <v>38.9886275</v>
      </c>
      <c r="N206" s="149">
        <f t="shared" si="257"/>
        <v>45.971575000000001</v>
      </c>
      <c r="O206" s="149">
        <f t="shared" si="257"/>
        <v>51.006254999999996</v>
      </c>
      <c r="P206" s="99">
        <f t="shared" si="165"/>
        <v>46.132242500000004</v>
      </c>
      <c r="Q206" s="50">
        <f t="shared" si="246"/>
        <v>571.5102425</v>
      </c>
      <c r="R206" s="172"/>
      <c r="S206" s="48">
        <f t="shared" ref="S206:AD206" si="258">S38+S62+S110+S158</f>
        <v>189499.39</v>
      </c>
      <c r="T206" s="181">
        <f t="shared" si="258"/>
        <v>154561.35</v>
      </c>
      <c r="U206" s="181">
        <f t="shared" si="258"/>
        <v>206780.96999999997</v>
      </c>
      <c r="V206" s="181">
        <f t="shared" si="258"/>
        <v>99825.569999999992</v>
      </c>
      <c r="W206" s="181">
        <f t="shared" si="258"/>
        <v>242468.99</v>
      </c>
      <c r="X206" s="181">
        <f t="shared" si="258"/>
        <v>230487.22000000003</v>
      </c>
      <c r="Y206" s="181">
        <f t="shared" si="258"/>
        <v>71105.010000000009</v>
      </c>
      <c r="Z206" s="181">
        <f t="shared" si="258"/>
        <v>204126.82</v>
      </c>
      <c r="AA206" s="181">
        <f t="shared" si="258"/>
        <v>245544.44</v>
      </c>
      <c r="AB206" s="181">
        <f t="shared" si="258"/>
        <v>148828.22</v>
      </c>
      <c r="AC206" s="181">
        <f t="shared" si="258"/>
        <v>185312.31</v>
      </c>
      <c r="AD206" s="181">
        <f t="shared" si="258"/>
        <v>187843.57</v>
      </c>
      <c r="AE206" s="37">
        <f t="shared" si="166"/>
        <v>189499.39</v>
      </c>
      <c r="AF206" s="36">
        <f t="shared" si="248"/>
        <v>2166383.8600000003</v>
      </c>
      <c r="AG206" s="172"/>
      <c r="AH206" s="48">
        <f t="shared" ref="AH206:AS206" si="259">AH38+AH62+AH110+AH158</f>
        <v>40861.75</v>
      </c>
      <c r="AI206" s="188">
        <f t="shared" si="259"/>
        <v>25059.03</v>
      </c>
      <c r="AJ206" s="188">
        <f t="shared" si="259"/>
        <v>32666.350000000002</v>
      </c>
      <c r="AK206" s="188">
        <f t="shared" si="259"/>
        <v>20423.510000000002</v>
      </c>
      <c r="AL206" s="188">
        <f t="shared" si="259"/>
        <v>40767.71</v>
      </c>
      <c r="AM206" s="188">
        <f t="shared" si="259"/>
        <v>45733.86</v>
      </c>
      <c r="AN206" s="188">
        <f t="shared" si="259"/>
        <v>14037.98</v>
      </c>
      <c r="AO206" s="188">
        <f t="shared" si="259"/>
        <v>30771.51</v>
      </c>
      <c r="AP206" s="188">
        <f t="shared" si="259"/>
        <v>39212.050000000003</v>
      </c>
      <c r="AQ206" s="188">
        <f t="shared" si="259"/>
        <v>22754.870000000003</v>
      </c>
      <c r="AR206" s="188">
        <f t="shared" si="259"/>
        <v>38603.789999999994</v>
      </c>
      <c r="AS206" s="188">
        <f t="shared" si="259"/>
        <v>34895.85</v>
      </c>
      <c r="AT206" s="55">
        <f t="shared" si="167"/>
        <v>40861.75</v>
      </c>
      <c r="AU206" s="56">
        <f t="shared" si="250"/>
        <v>385788.26</v>
      </c>
    </row>
    <row r="207" spans="1:47">
      <c r="A207" s="631"/>
      <c r="B207" s="163"/>
      <c r="C207" s="30" t="s">
        <v>49</v>
      </c>
      <c r="D207" s="48">
        <f t="shared" ref="D207:O207" si="260">D39+D63+D111+D159</f>
        <v>41.8866625</v>
      </c>
      <c r="E207" s="149">
        <f t="shared" si="260"/>
        <v>46.684482500000001</v>
      </c>
      <c r="F207" s="149">
        <f t="shared" si="260"/>
        <v>48.092892499999998</v>
      </c>
      <c r="G207" s="149">
        <f t="shared" si="260"/>
        <v>33.710769999999997</v>
      </c>
      <c r="H207" s="149">
        <f t="shared" si="260"/>
        <v>21.574287500000001</v>
      </c>
      <c r="I207" s="149">
        <f t="shared" si="260"/>
        <v>75.649577499999992</v>
      </c>
      <c r="J207" s="149">
        <f t="shared" si="260"/>
        <v>78.573660000000004</v>
      </c>
      <c r="K207" s="149">
        <f t="shared" si="260"/>
        <v>36.634320000000002</v>
      </c>
      <c r="L207" s="149">
        <f t="shared" si="260"/>
        <v>56.682379999999995</v>
      </c>
      <c r="M207" s="149">
        <f t="shared" si="260"/>
        <v>59.272629999999999</v>
      </c>
      <c r="N207" s="149">
        <f t="shared" si="260"/>
        <v>53.513705000000002</v>
      </c>
      <c r="O207" s="149">
        <f t="shared" si="260"/>
        <v>60.710572499999998</v>
      </c>
      <c r="P207" s="99">
        <f t="shared" si="165"/>
        <v>41.8866625</v>
      </c>
      <c r="Q207" s="50">
        <f t="shared" si="246"/>
        <v>612.98593999999991</v>
      </c>
      <c r="R207" s="172"/>
      <c r="S207" s="48">
        <f t="shared" ref="S207:AD207" si="261">S39+S63+S111+S159</f>
        <v>167252.88</v>
      </c>
      <c r="T207" s="227">
        <f t="shared" si="261"/>
        <v>184777.97999999998</v>
      </c>
      <c r="U207" s="227">
        <f t="shared" si="261"/>
        <v>166020.07</v>
      </c>
      <c r="V207" s="227">
        <f t="shared" si="261"/>
        <v>129541.03</v>
      </c>
      <c r="W207" s="227">
        <f t="shared" si="261"/>
        <v>106744.02</v>
      </c>
      <c r="X207" s="227">
        <f t="shared" si="261"/>
        <v>269319.80000000005</v>
      </c>
      <c r="Y207" s="227">
        <f t="shared" si="261"/>
        <v>315679.82</v>
      </c>
      <c r="Z207" s="227">
        <f t="shared" si="261"/>
        <v>151609.85999999999</v>
      </c>
      <c r="AA207" s="227">
        <f t="shared" si="261"/>
        <v>217800.62000000002</v>
      </c>
      <c r="AB207" s="227">
        <f t="shared" si="261"/>
        <v>236665.36</v>
      </c>
      <c r="AC207" s="227">
        <f t="shared" si="261"/>
        <v>216508.06</v>
      </c>
      <c r="AD207" s="227">
        <f t="shared" si="261"/>
        <v>238569.38</v>
      </c>
      <c r="AE207" s="37">
        <f t="shared" si="166"/>
        <v>167252.88</v>
      </c>
      <c r="AF207" s="36">
        <f t="shared" si="248"/>
        <v>2400488.88</v>
      </c>
      <c r="AG207" s="172"/>
      <c r="AH207" s="48">
        <f t="shared" ref="AH207:AS207" si="262">AH39+AH63+AH111+AH159</f>
        <v>42730.67</v>
      </c>
      <c r="AI207" s="188">
        <f t="shared" si="262"/>
        <v>40297.56</v>
      </c>
      <c r="AJ207" s="188">
        <f t="shared" si="262"/>
        <v>39470.46</v>
      </c>
      <c r="AK207" s="188">
        <f t="shared" si="262"/>
        <v>33740.080000000002</v>
      </c>
      <c r="AL207" s="188">
        <f t="shared" si="262"/>
        <v>29318.61</v>
      </c>
      <c r="AM207" s="188">
        <f t="shared" si="262"/>
        <v>67300.320000000007</v>
      </c>
      <c r="AN207" s="188">
        <f t="shared" si="262"/>
        <v>74842.31</v>
      </c>
      <c r="AO207" s="188">
        <f t="shared" si="262"/>
        <v>37905.230000000003</v>
      </c>
      <c r="AP207" s="188">
        <f t="shared" si="262"/>
        <v>57812.51</v>
      </c>
      <c r="AQ207" s="188">
        <f t="shared" si="262"/>
        <v>84455.77</v>
      </c>
      <c r="AR207" s="188">
        <f t="shared" si="262"/>
        <v>64170.75</v>
      </c>
      <c r="AS207" s="188">
        <f t="shared" si="262"/>
        <v>68898.86</v>
      </c>
      <c r="AT207" s="55">
        <f t="shared" si="167"/>
        <v>42730.67</v>
      </c>
      <c r="AU207" s="56">
        <f t="shared" si="250"/>
        <v>640943.13000000012</v>
      </c>
    </row>
    <row r="208" spans="1:47">
      <c r="A208" s="631"/>
      <c r="B208" s="163"/>
      <c r="C208" s="33" t="s">
        <v>65</v>
      </c>
      <c r="D208" s="48">
        <f t="shared" ref="D208:O208" si="263">D40+D64+D112+D160</f>
        <v>43.9596625</v>
      </c>
      <c r="E208" s="149">
        <f t="shared" si="263"/>
        <v>43.383967499999997</v>
      </c>
      <c r="F208" s="149">
        <f t="shared" si="263"/>
        <v>26.915052499999998</v>
      </c>
      <c r="G208" s="149">
        <f t="shared" si="263"/>
        <v>42.872844999999998</v>
      </c>
      <c r="H208" s="149">
        <f t="shared" si="263"/>
        <v>22.3322775</v>
      </c>
      <c r="I208" s="149">
        <f t="shared" si="263"/>
        <v>36.317927500000003</v>
      </c>
      <c r="J208" s="149">
        <f t="shared" si="263"/>
        <v>60.450144999999992</v>
      </c>
      <c r="K208" s="149">
        <f t="shared" si="263"/>
        <v>30.029049999999998</v>
      </c>
      <c r="L208" s="149">
        <f t="shared" si="263"/>
        <v>24.583350000000003</v>
      </c>
      <c r="M208" s="149">
        <f t="shared" si="263"/>
        <v>44.886919999999996</v>
      </c>
      <c r="N208" s="149">
        <f t="shared" si="263"/>
        <v>45.666932500000001</v>
      </c>
      <c r="O208" s="149">
        <f t="shared" si="263"/>
        <v>35.296635000000002</v>
      </c>
      <c r="P208" s="99">
        <f t="shared" si="165"/>
        <v>43.9596625</v>
      </c>
      <c r="Q208" s="50">
        <f t="shared" si="246"/>
        <v>456.69476499999996</v>
      </c>
      <c r="R208" s="172"/>
      <c r="S208" s="48">
        <f t="shared" ref="S208:AD208" si="264">S40+S64+S112+S160</f>
        <v>168325.85</v>
      </c>
      <c r="T208" s="227">
        <f t="shared" si="264"/>
        <v>177074.84</v>
      </c>
      <c r="U208" s="227">
        <f t="shared" si="264"/>
        <v>100854.54999999999</v>
      </c>
      <c r="V208" s="227">
        <f t="shared" si="264"/>
        <v>181701.28999999998</v>
      </c>
      <c r="W208" s="227">
        <f t="shared" si="264"/>
        <v>100573.98</v>
      </c>
      <c r="X208" s="227">
        <f t="shared" si="264"/>
        <v>146179.85999999999</v>
      </c>
      <c r="Y208" s="227">
        <f t="shared" si="264"/>
        <v>262746.19</v>
      </c>
      <c r="Z208" s="227">
        <f t="shared" si="264"/>
        <v>157319.76</v>
      </c>
      <c r="AA208" s="227">
        <f t="shared" si="264"/>
        <v>71714.37000000001</v>
      </c>
      <c r="AB208" s="227">
        <f t="shared" si="264"/>
        <v>162804.77999999997</v>
      </c>
      <c r="AC208" s="227">
        <f t="shared" si="264"/>
        <v>194867.74</v>
      </c>
      <c r="AD208" s="227">
        <f t="shared" si="264"/>
        <v>139628.62</v>
      </c>
      <c r="AE208" s="37">
        <f t="shared" si="166"/>
        <v>168325.85</v>
      </c>
      <c r="AF208" s="36">
        <f t="shared" si="248"/>
        <v>1863791.83</v>
      </c>
      <c r="AG208" s="172"/>
      <c r="AH208" s="48">
        <f t="shared" ref="AH208:AS208" si="265">AH40+AH64+AH112+AH160</f>
        <v>48755.75</v>
      </c>
      <c r="AI208" s="188">
        <f t="shared" si="265"/>
        <v>44367.68</v>
      </c>
      <c r="AJ208" s="188">
        <f t="shared" si="265"/>
        <v>29702.59</v>
      </c>
      <c r="AK208" s="188">
        <f t="shared" si="265"/>
        <v>51600.95</v>
      </c>
      <c r="AL208" s="188">
        <f t="shared" si="265"/>
        <v>17808.010000000002</v>
      </c>
      <c r="AM208" s="188">
        <f t="shared" si="265"/>
        <v>40682.85</v>
      </c>
      <c r="AN208" s="188">
        <f t="shared" si="265"/>
        <v>66998.320000000007</v>
      </c>
      <c r="AO208" s="188">
        <f t="shared" si="265"/>
        <v>70477.42</v>
      </c>
      <c r="AP208" s="188">
        <f t="shared" si="265"/>
        <v>-6378.4000000000015</v>
      </c>
      <c r="AQ208" s="188">
        <f t="shared" si="265"/>
        <v>43642.83</v>
      </c>
      <c r="AR208" s="188">
        <f t="shared" si="265"/>
        <v>46415.67</v>
      </c>
      <c r="AS208" s="188">
        <f t="shared" si="265"/>
        <v>33575.1</v>
      </c>
      <c r="AT208" s="55">
        <f t="shared" si="167"/>
        <v>48755.75</v>
      </c>
      <c r="AU208" s="56">
        <f t="shared" si="250"/>
        <v>487648.77</v>
      </c>
    </row>
    <row r="209" spans="1:47">
      <c r="A209" s="631"/>
      <c r="B209" s="163"/>
      <c r="C209" s="33" t="s">
        <v>72</v>
      </c>
      <c r="D209" s="48">
        <f t="shared" ref="D209:O209" si="266">D41+D65+D113+D161</f>
        <v>35.28</v>
      </c>
      <c r="E209" s="149">
        <f t="shared" si="266"/>
        <v>65.77</v>
      </c>
      <c r="F209" s="149">
        <f t="shared" si="266"/>
        <v>36.25</v>
      </c>
      <c r="G209" s="149">
        <f t="shared" si="266"/>
        <v>38.35</v>
      </c>
      <c r="H209" s="149">
        <f t="shared" si="266"/>
        <v>39.199999999999996</v>
      </c>
      <c r="I209" s="149">
        <f t="shared" si="266"/>
        <v>41.25</v>
      </c>
      <c r="J209" s="149">
        <f t="shared" si="266"/>
        <v>22.26</v>
      </c>
      <c r="K209" s="149">
        <f t="shared" si="266"/>
        <v>69.430000000000007</v>
      </c>
      <c r="L209" s="149">
        <f t="shared" si="266"/>
        <v>40.049999999999997</v>
      </c>
      <c r="M209" s="149">
        <f t="shared" si="266"/>
        <v>33.519999999999996</v>
      </c>
      <c r="N209" s="149">
        <f t="shared" si="266"/>
        <v>35.989999999999995</v>
      </c>
      <c r="O209" s="149">
        <f t="shared" si="266"/>
        <v>54.31</v>
      </c>
      <c r="P209" s="99">
        <f t="shared" si="165"/>
        <v>35.28</v>
      </c>
      <c r="Q209" s="50">
        <f t="shared" si="246"/>
        <v>511.66</v>
      </c>
      <c r="R209" s="172"/>
      <c r="S209" s="48">
        <f t="shared" ref="S209:AD209" si="267">S41+S65+S113+S161</f>
        <v>150053</v>
      </c>
      <c r="T209" s="181">
        <f t="shared" si="267"/>
        <v>257331.85</v>
      </c>
      <c r="U209" s="181">
        <f t="shared" si="267"/>
        <v>153142.54</v>
      </c>
      <c r="V209" s="181">
        <f t="shared" si="267"/>
        <v>161130.66</v>
      </c>
      <c r="W209" s="181">
        <f t="shared" si="267"/>
        <v>161609.89000000001</v>
      </c>
      <c r="X209" s="181">
        <f t="shared" si="267"/>
        <v>174267.31</v>
      </c>
      <c r="Y209" s="181">
        <f t="shared" si="267"/>
        <v>82697.91</v>
      </c>
      <c r="Z209" s="181">
        <f t="shared" si="267"/>
        <v>288665.45</v>
      </c>
      <c r="AA209" s="181">
        <f t="shared" si="267"/>
        <v>163543.63</v>
      </c>
      <c r="AB209" s="181">
        <f t="shared" si="267"/>
        <v>141524.9</v>
      </c>
      <c r="AC209" s="181">
        <f t="shared" si="267"/>
        <v>153410.79</v>
      </c>
      <c r="AD209" s="181">
        <f t="shared" si="267"/>
        <v>211266</v>
      </c>
      <c r="AE209" s="37">
        <f t="shared" si="166"/>
        <v>150053</v>
      </c>
      <c r="AF209" s="36">
        <f t="shared" si="248"/>
        <v>2098643.9300000002</v>
      </c>
      <c r="AG209" s="172"/>
      <c r="AH209" s="48">
        <f t="shared" ref="AH209:AS209" si="268">AH41+AH65+AH113+AH161</f>
        <v>33953.599999999999</v>
      </c>
      <c r="AI209" s="188">
        <f t="shared" si="268"/>
        <v>59623.14</v>
      </c>
      <c r="AJ209" s="188">
        <f t="shared" si="268"/>
        <v>38837.56</v>
      </c>
      <c r="AK209" s="188">
        <f t="shared" si="268"/>
        <v>47210.400000000001</v>
      </c>
      <c r="AL209" s="188">
        <f t="shared" si="268"/>
        <v>37793.339999999997</v>
      </c>
      <c r="AM209" s="188">
        <f t="shared" si="268"/>
        <v>45517.770000000004</v>
      </c>
      <c r="AN209" s="188">
        <f t="shared" si="268"/>
        <v>21919.42</v>
      </c>
      <c r="AO209" s="188">
        <f t="shared" si="268"/>
        <v>75835.899999999994</v>
      </c>
      <c r="AP209" s="188">
        <f t="shared" si="268"/>
        <v>36744.81</v>
      </c>
      <c r="AQ209" s="188">
        <f t="shared" si="268"/>
        <v>39062.800000000003</v>
      </c>
      <c r="AR209" s="188">
        <f t="shared" si="268"/>
        <v>35671.53</v>
      </c>
      <c r="AS209" s="188">
        <f t="shared" si="268"/>
        <v>55404.2</v>
      </c>
      <c r="AT209" s="55">
        <f t="shared" si="167"/>
        <v>33953.599999999999</v>
      </c>
      <c r="AU209" s="56">
        <f t="shared" si="250"/>
        <v>527574.47</v>
      </c>
    </row>
    <row r="210" spans="1:47">
      <c r="A210" s="631"/>
      <c r="B210" s="163"/>
      <c r="C210" s="30" t="s">
        <v>86</v>
      </c>
      <c r="D210" s="48">
        <f t="shared" ref="D210:O210" si="269">D42+D66+D114+D162</f>
        <v>15.97</v>
      </c>
      <c r="E210" s="149">
        <f t="shared" si="269"/>
        <v>60.22</v>
      </c>
      <c r="F210" s="149">
        <f t="shared" si="269"/>
        <v>25.604999999999997</v>
      </c>
      <c r="G210" s="149">
        <f t="shared" si="269"/>
        <v>36.094999999999999</v>
      </c>
      <c r="H210" s="149">
        <f t="shared" si="269"/>
        <v>44.459999999999994</v>
      </c>
      <c r="I210" s="149">
        <f t="shared" si="269"/>
        <v>50.59</v>
      </c>
      <c r="J210" s="149">
        <f t="shared" si="269"/>
        <v>58.75</v>
      </c>
      <c r="K210" s="149">
        <f t="shared" si="269"/>
        <v>36.590000000000003</v>
      </c>
      <c r="L210" s="149">
        <f t="shared" si="269"/>
        <v>29.97</v>
      </c>
      <c r="M210" s="149">
        <f t="shared" si="269"/>
        <v>48.870000000000005</v>
      </c>
      <c r="N210" s="149">
        <f t="shared" si="269"/>
        <v>40.550000000000004</v>
      </c>
      <c r="O210" s="149">
        <f t="shared" si="269"/>
        <v>17.840000000000003</v>
      </c>
      <c r="P210" s="99">
        <f t="shared" si="165"/>
        <v>15.97</v>
      </c>
      <c r="Q210" s="50">
        <f t="shared" si="246"/>
        <v>465.51</v>
      </c>
      <c r="R210" s="172"/>
      <c r="S210" s="48">
        <f t="shared" ref="S210:AD210" si="270">S42+S66+S114+S162</f>
        <v>82058</v>
      </c>
      <c r="T210" s="181">
        <f t="shared" si="270"/>
        <v>231597.75</v>
      </c>
      <c r="U210" s="181">
        <f t="shared" si="270"/>
        <v>99695.950000000012</v>
      </c>
      <c r="V210" s="181">
        <f t="shared" si="270"/>
        <v>157330.07999999999</v>
      </c>
      <c r="W210" s="181">
        <f t="shared" si="270"/>
        <v>181118.65000000002</v>
      </c>
      <c r="X210" s="181">
        <f t="shared" si="270"/>
        <v>230396.74</v>
      </c>
      <c r="Y210" s="181">
        <f t="shared" si="270"/>
        <v>238596.63</v>
      </c>
      <c r="Z210" s="181">
        <f t="shared" si="270"/>
        <v>177897.19</v>
      </c>
      <c r="AA210" s="181">
        <f t="shared" si="270"/>
        <v>125522.62</v>
      </c>
      <c r="AB210" s="181">
        <f t="shared" si="270"/>
        <v>221790.4</v>
      </c>
      <c r="AC210" s="181">
        <f t="shared" si="270"/>
        <v>170178.3</v>
      </c>
      <c r="AD210" s="181">
        <f t="shared" si="270"/>
        <v>94327</v>
      </c>
      <c r="AE210" s="37">
        <f t="shared" si="166"/>
        <v>82058</v>
      </c>
      <c r="AF210" s="36">
        <f t="shared" si="248"/>
        <v>2010509.31</v>
      </c>
      <c r="AG210" s="172"/>
      <c r="AH210" s="48">
        <f t="shared" ref="AH210:AS210" si="271">AH42+AH66+AH114+AH162</f>
        <v>21574.66</v>
      </c>
      <c r="AI210" s="188">
        <f t="shared" si="271"/>
        <v>55006.979999999996</v>
      </c>
      <c r="AJ210" s="188">
        <f t="shared" si="271"/>
        <v>26175.81</v>
      </c>
      <c r="AK210" s="188">
        <f t="shared" si="271"/>
        <v>41275.32</v>
      </c>
      <c r="AL210" s="188">
        <f t="shared" si="271"/>
        <v>42552.19</v>
      </c>
      <c r="AM210" s="188">
        <f t="shared" si="271"/>
        <v>60320.07</v>
      </c>
      <c r="AN210" s="188">
        <f t="shared" si="271"/>
        <v>64965.39</v>
      </c>
      <c r="AO210" s="188">
        <f t="shared" si="271"/>
        <v>41549.01</v>
      </c>
      <c r="AP210" s="188">
        <f t="shared" si="271"/>
        <v>34390.75</v>
      </c>
      <c r="AQ210" s="188">
        <f t="shared" si="271"/>
        <v>60581.120000000003</v>
      </c>
      <c r="AR210" s="188">
        <f t="shared" si="271"/>
        <v>39985.19</v>
      </c>
      <c r="AS210" s="188">
        <f t="shared" si="271"/>
        <v>25136.260000000002</v>
      </c>
      <c r="AT210" s="55">
        <f t="shared" si="167"/>
        <v>21574.66</v>
      </c>
      <c r="AU210" s="56">
        <f t="shared" si="250"/>
        <v>513512.75</v>
      </c>
    </row>
    <row r="211" spans="1:47">
      <c r="A211" s="631"/>
      <c r="B211" s="163"/>
      <c r="C211" s="30" t="s">
        <v>96</v>
      </c>
      <c r="D211" s="48">
        <f t="shared" ref="D211:O211" si="272">D43+D67+D115+D163</f>
        <v>12.45</v>
      </c>
      <c r="E211" s="237">
        <f t="shared" si="272"/>
        <v>15.505000000000003</v>
      </c>
      <c r="F211" s="149">
        <f t="shared" si="272"/>
        <v>28.25</v>
      </c>
      <c r="G211" s="149">
        <f t="shared" si="272"/>
        <v>13.47</v>
      </c>
      <c r="H211" s="149">
        <f t="shared" si="272"/>
        <v>18.059999999999999</v>
      </c>
      <c r="I211" s="149">
        <f t="shared" si="272"/>
        <v>12.82</v>
      </c>
      <c r="J211" s="149">
        <f t="shared" si="272"/>
        <v>20.76</v>
      </c>
      <c r="K211" s="149">
        <f t="shared" si="272"/>
        <v>15.84</v>
      </c>
      <c r="L211" s="149">
        <f t="shared" si="272"/>
        <v>18.72</v>
      </c>
      <c r="M211" s="149">
        <f t="shared" si="272"/>
        <v>25.05</v>
      </c>
      <c r="N211" s="149">
        <f t="shared" si="272"/>
        <v>23.37</v>
      </c>
      <c r="O211" s="149">
        <f t="shared" si="272"/>
        <v>24.0275575</v>
      </c>
      <c r="P211" s="99">
        <f t="shared" si="165"/>
        <v>12.45</v>
      </c>
      <c r="Q211" s="50">
        <f t="shared" si="246"/>
        <v>228.32255749999999</v>
      </c>
      <c r="R211" s="172"/>
      <c r="S211" s="48">
        <f t="shared" ref="S211:AD213" si="273">S43+S67+S115+S163</f>
        <v>63480</v>
      </c>
      <c r="T211" s="239">
        <f t="shared" si="273"/>
        <v>85199.42</v>
      </c>
      <c r="U211" s="181">
        <f t="shared" si="273"/>
        <v>139842.80000000002</v>
      </c>
      <c r="V211" s="181">
        <f t="shared" si="273"/>
        <v>70980.94</v>
      </c>
      <c r="W211" s="181">
        <f t="shared" si="273"/>
        <v>95817.069999999992</v>
      </c>
      <c r="X211" s="181">
        <f t="shared" si="273"/>
        <v>69054.200000000012</v>
      </c>
      <c r="Y211" s="181">
        <f t="shared" si="273"/>
        <v>98694.35</v>
      </c>
      <c r="Z211" s="181">
        <f t="shared" si="273"/>
        <v>85275.86</v>
      </c>
      <c r="AA211" s="181">
        <f t="shared" si="273"/>
        <v>99433.390000000014</v>
      </c>
      <c r="AB211" s="181">
        <f t="shared" si="273"/>
        <v>131613.85</v>
      </c>
      <c r="AC211" s="181">
        <f t="shared" si="273"/>
        <v>129836.8</v>
      </c>
      <c r="AD211" s="181">
        <f t="shared" si="273"/>
        <v>135265</v>
      </c>
      <c r="AE211" s="37">
        <f t="shared" si="166"/>
        <v>63480</v>
      </c>
      <c r="AF211" s="36">
        <f t="shared" si="248"/>
        <v>1204493.68</v>
      </c>
      <c r="AG211" s="172"/>
      <c r="AH211" s="48">
        <f t="shared" ref="AH211:AS213" si="274">AH43+AH67+AH115+AH163</f>
        <v>16874.689999999999</v>
      </c>
      <c r="AI211" s="239">
        <f t="shared" si="274"/>
        <v>23959.96</v>
      </c>
      <c r="AJ211" s="188">
        <f t="shared" si="274"/>
        <v>31627.040000000001</v>
      </c>
      <c r="AK211" s="188">
        <f t="shared" si="274"/>
        <v>18951</v>
      </c>
      <c r="AL211" s="188">
        <f t="shared" si="274"/>
        <v>26637.56</v>
      </c>
      <c r="AM211" s="188">
        <f t="shared" si="274"/>
        <v>18725.620000000003</v>
      </c>
      <c r="AN211" s="188">
        <f t="shared" si="274"/>
        <v>19810.87</v>
      </c>
      <c r="AO211" s="188">
        <f t="shared" si="274"/>
        <v>23895.33</v>
      </c>
      <c r="AP211" s="188">
        <f t="shared" si="274"/>
        <v>27359.09</v>
      </c>
      <c r="AQ211" s="188">
        <f t="shared" si="274"/>
        <v>34993.630000000005</v>
      </c>
      <c r="AR211" s="188">
        <f t="shared" si="274"/>
        <v>34726.080000000002</v>
      </c>
      <c r="AS211" s="188">
        <f t="shared" si="274"/>
        <v>32033</v>
      </c>
      <c r="AT211" s="55">
        <f t="shared" si="167"/>
        <v>16874.689999999999</v>
      </c>
      <c r="AU211" s="56">
        <f t="shared" si="250"/>
        <v>309593.87</v>
      </c>
    </row>
    <row r="212" spans="1:47">
      <c r="A212" s="631"/>
      <c r="B212" s="232"/>
      <c r="C212" s="30" t="s">
        <v>119</v>
      </c>
      <c r="D212" s="48">
        <f>D44+D68+D116+D164</f>
        <v>17.082672500000001</v>
      </c>
      <c r="E212" s="237">
        <f>E44+E68+E116+E164</f>
        <v>0</v>
      </c>
      <c r="F212" s="149"/>
      <c r="G212" s="149"/>
      <c r="H212" s="149"/>
      <c r="I212" s="149"/>
      <c r="J212" s="149"/>
      <c r="K212" s="149"/>
      <c r="L212" s="149"/>
      <c r="M212" s="149"/>
      <c r="N212" s="149"/>
      <c r="O212" s="149"/>
      <c r="P212" s="99">
        <f t="shared" si="165"/>
        <v>17.082672500000001</v>
      </c>
      <c r="Q212" s="50">
        <f t="shared" si="246"/>
        <v>17.082672500000001</v>
      </c>
      <c r="R212" s="172"/>
      <c r="S212" s="48">
        <f t="shared" si="273"/>
        <v>94092</v>
      </c>
      <c r="T212" s="239"/>
      <c r="U212" s="181"/>
      <c r="V212" s="181"/>
      <c r="W212" s="181"/>
      <c r="X212" s="181"/>
      <c r="Y212" s="181"/>
      <c r="Z212" s="181"/>
      <c r="AA212" s="181"/>
      <c r="AB212" s="181"/>
      <c r="AC212" s="181"/>
      <c r="AD212" s="181"/>
      <c r="AE212" s="37">
        <f t="shared" si="166"/>
        <v>94092</v>
      </c>
      <c r="AF212" s="36">
        <f t="shared" si="248"/>
        <v>94092</v>
      </c>
      <c r="AG212" s="172"/>
      <c r="AH212" s="48">
        <f t="shared" si="274"/>
        <v>18979</v>
      </c>
      <c r="AI212" s="239"/>
      <c r="AJ212" s="188"/>
      <c r="AK212" s="188"/>
      <c r="AL212" s="188"/>
      <c r="AM212" s="188"/>
      <c r="AN212" s="188"/>
      <c r="AO212" s="188"/>
      <c r="AP212" s="188"/>
      <c r="AQ212" s="188"/>
      <c r="AR212" s="188"/>
      <c r="AS212" s="188"/>
      <c r="AT212" s="55">
        <f t="shared" si="167"/>
        <v>18979</v>
      </c>
      <c r="AU212" s="56">
        <f t="shared" si="250"/>
        <v>18979</v>
      </c>
    </row>
    <row r="213" spans="1:47">
      <c r="A213" s="631"/>
      <c r="B213" s="163"/>
      <c r="C213" s="30" t="s">
        <v>120</v>
      </c>
      <c r="D213" s="48">
        <f>D45+D69+D117+D165</f>
        <v>19.686999999999998</v>
      </c>
      <c r="E213" s="237">
        <f t="shared" ref="E213:O213" si="275">E45+E69+E117+E165</f>
        <v>13.862</v>
      </c>
      <c r="F213" s="237">
        <f t="shared" si="275"/>
        <v>27.731000000000002</v>
      </c>
      <c r="G213" s="237">
        <f t="shared" si="275"/>
        <v>13.865</v>
      </c>
      <c r="H213" s="237">
        <f t="shared" si="275"/>
        <v>17.338000000000001</v>
      </c>
      <c r="I213" s="237">
        <f t="shared" si="275"/>
        <v>13.268000000000001</v>
      </c>
      <c r="J213" s="237">
        <f t="shared" si="275"/>
        <v>20.856999999999999</v>
      </c>
      <c r="K213" s="237">
        <f t="shared" si="275"/>
        <v>15.232000000000001</v>
      </c>
      <c r="L213" s="237">
        <f t="shared" si="275"/>
        <v>16.27</v>
      </c>
      <c r="M213" s="237">
        <f t="shared" si="275"/>
        <v>23.535</v>
      </c>
      <c r="N213" s="237">
        <f t="shared" si="275"/>
        <v>10.54</v>
      </c>
      <c r="O213" s="237">
        <f t="shared" si="275"/>
        <v>28.134999999999998</v>
      </c>
      <c r="P213" s="99">
        <f t="shared" si="165"/>
        <v>19.686999999999998</v>
      </c>
      <c r="Q213" s="50">
        <f>Q45+Q69+Q117+Q165</f>
        <v>220.32000000000002</v>
      </c>
      <c r="R213" s="172"/>
      <c r="S213" s="48">
        <f t="shared" si="273"/>
        <v>104923.79093521365</v>
      </c>
      <c r="T213" s="239">
        <f t="shared" si="273"/>
        <v>76280.758935213642</v>
      </c>
      <c r="U213" s="181">
        <f t="shared" si="273"/>
        <v>135916.40419521363</v>
      </c>
      <c r="V213" s="181">
        <f t="shared" si="273"/>
        <v>73286.406515213646</v>
      </c>
      <c r="W213" s="181">
        <f t="shared" si="273"/>
        <v>91431.573315213653</v>
      </c>
      <c r="X213" s="181">
        <f t="shared" si="273"/>
        <v>70722.988095213645</v>
      </c>
      <c r="Y213" s="181">
        <f t="shared" si="273"/>
        <v>100373.14303521365</v>
      </c>
      <c r="Z213" s="181">
        <f t="shared" si="273"/>
        <v>82143.584155213655</v>
      </c>
      <c r="AA213" s="181">
        <f t="shared" si="273"/>
        <v>85886.171200000012</v>
      </c>
      <c r="AB213" s="181">
        <f t="shared" si="273"/>
        <v>123279.91021521365</v>
      </c>
      <c r="AC213" s="181">
        <f t="shared" si="273"/>
        <v>56905.634515213649</v>
      </c>
      <c r="AD213" s="181">
        <f t="shared" si="273"/>
        <v>136137.41371521365</v>
      </c>
      <c r="AE213" s="37">
        <f t="shared" si="166"/>
        <v>104923.79093521365</v>
      </c>
      <c r="AF213" s="36">
        <f t="shared" si="248"/>
        <v>1137287.7788273499</v>
      </c>
      <c r="AG213" s="172"/>
      <c r="AH213" s="48">
        <f t="shared" si="274"/>
        <v>28742.990825213652</v>
      </c>
      <c r="AI213" s="239">
        <f t="shared" si="274"/>
        <v>21587.308825213644</v>
      </c>
      <c r="AJ213" s="188">
        <f t="shared" si="274"/>
        <v>29941.785985213653</v>
      </c>
      <c r="AK213" s="188">
        <f t="shared" si="274"/>
        <v>19796.529315213644</v>
      </c>
      <c r="AL213" s="188">
        <f t="shared" si="274"/>
        <v>25021.990745213647</v>
      </c>
      <c r="AM213" s="188">
        <f t="shared" si="274"/>
        <v>19129.334805213646</v>
      </c>
      <c r="AN213" s="188">
        <f t="shared" si="274"/>
        <v>20771.905975213645</v>
      </c>
      <c r="AO213" s="188">
        <f t="shared" si="274"/>
        <v>22849.739265213644</v>
      </c>
      <c r="AP213" s="188">
        <f t="shared" si="274"/>
        <v>27284.7641</v>
      </c>
      <c r="AQ213" s="188">
        <f t="shared" si="274"/>
        <v>33263.721665213641</v>
      </c>
      <c r="AR213" s="188">
        <f t="shared" si="274"/>
        <v>15646.653315213644</v>
      </c>
      <c r="AS213" s="188">
        <f t="shared" si="274"/>
        <v>29764.818415213653</v>
      </c>
      <c r="AT213" s="55">
        <f t="shared" si="167"/>
        <v>28742.990825213652</v>
      </c>
      <c r="AU213" s="56">
        <f t="shared" si="250"/>
        <v>293801.54323735007</v>
      </c>
    </row>
    <row r="214" spans="1:47" ht="15.75" thickBot="1">
      <c r="A214" s="631"/>
      <c r="B214" s="164"/>
      <c r="C214" s="31" t="s">
        <v>18</v>
      </c>
      <c r="D214" s="94">
        <f t="shared" ref="D214:O214" si="276">D212-D213</f>
        <v>-2.6043274999999966</v>
      </c>
      <c r="E214" s="150">
        <f t="shared" si="276"/>
        <v>-13.862</v>
      </c>
      <c r="F214" s="150">
        <f t="shared" si="276"/>
        <v>-27.731000000000002</v>
      </c>
      <c r="G214" s="150">
        <f t="shared" si="276"/>
        <v>-13.865</v>
      </c>
      <c r="H214" s="150">
        <f t="shared" si="276"/>
        <v>-17.338000000000001</v>
      </c>
      <c r="I214" s="150">
        <f t="shared" si="276"/>
        <v>-13.268000000000001</v>
      </c>
      <c r="J214" s="150">
        <f t="shared" si="276"/>
        <v>-20.856999999999999</v>
      </c>
      <c r="K214" s="150">
        <f t="shared" si="276"/>
        <v>-15.232000000000001</v>
      </c>
      <c r="L214" s="150">
        <f t="shared" si="276"/>
        <v>-16.27</v>
      </c>
      <c r="M214" s="150">
        <f t="shared" si="276"/>
        <v>-23.535</v>
      </c>
      <c r="N214" s="150">
        <f t="shared" si="276"/>
        <v>-10.54</v>
      </c>
      <c r="O214" s="150">
        <f t="shared" si="276"/>
        <v>-28.134999999999998</v>
      </c>
      <c r="P214" s="116">
        <f t="shared" si="165"/>
        <v>-2.6043274999999966</v>
      </c>
      <c r="Q214" s="98">
        <f>Q46+Q70+Q118+Q166</f>
        <v>-203.23732749999999</v>
      </c>
      <c r="R214" s="172"/>
      <c r="S214" s="94">
        <f t="shared" ref="S214:AD214" si="277">S212-S213</f>
        <v>-10831.790935213648</v>
      </c>
      <c r="T214" s="229">
        <f t="shared" si="277"/>
        <v>-76280.758935213642</v>
      </c>
      <c r="U214" s="229">
        <f t="shared" si="277"/>
        <v>-135916.40419521363</v>
      </c>
      <c r="V214" s="229">
        <f t="shared" si="277"/>
        <v>-73286.406515213646</v>
      </c>
      <c r="W214" s="229">
        <f t="shared" si="277"/>
        <v>-91431.573315213653</v>
      </c>
      <c r="X214" s="229">
        <f t="shared" si="277"/>
        <v>-70722.988095213645</v>
      </c>
      <c r="Y214" s="229">
        <f t="shared" si="277"/>
        <v>-100373.14303521365</v>
      </c>
      <c r="Z214" s="229">
        <f t="shared" si="277"/>
        <v>-82143.584155213655</v>
      </c>
      <c r="AA214" s="229">
        <f t="shared" si="277"/>
        <v>-85886.171200000012</v>
      </c>
      <c r="AB214" s="229">
        <f t="shared" si="277"/>
        <v>-123279.91021521365</v>
      </c>
      <c r="AC214" s="229">
        <f t="shared" si="277"/>
        <v>-56905.634515213649</v>
      </c>
      <c r="AD214" s="229">
        <f t="shared" si="277"/>
        <v>-136137.41371521365</v>
      </c>
      <c r="AE214" s="37">
        <f t="shared" si="166"/>
        <v>-10831.790935213648</v>
      </c>
      <c r="AF214" s="93">
        <f t="shared" si="248"/>
        <v>-1043195.77882735</v>
      </c>
      <c r="AG214" s="172"/>
      <c r="AH214" s="94">
        <f t="shared" ref="AH214:AS214" si="278">AH212-AH213</f>
        <v>-9763.990825213652</v>
      </c>
      <c r="AI214" s="231">
        <f t="shared" si="278"/>
        <v>-21587.308825213644</v>
      </c>
      <c r="AJ214" s="231">
        <f t="shared" si="278"/>
        <v>-29941.785985213653</v>
      </c>
      <c r="AK214" s="231">
        <f t="shared" si="278"/>
        <v>-19796.529315213644</v>
      </c>
      <c r="AL214" s="231">
        <f t="shared" si="278"/>
        <v>-25021.990745213647</v>
      </c>
      <c r="AM214" s="231">
        <f t="shared" si="278"/>
        <v>-19129.334805213646</v>
      </c>
      <c r="AN214" s="231">
        <f t="shared" si="278"/>
        <v>-20771.905975213645</v>
      </c>
      <c r="AO214" s="231">
        <f t="shared" si="278"/>
        <v>-22849.739265213644</v>
      </c>
      <c r="AP214" s="231">
        <f t="shared" si="278"/>
        <v>-27284.7641</v>
      </c>
      <c r="AQ214" s="231">
        <f t="shared" si="278"/>
        <v>-33263.721665213641</v>
      </c>
      <c r="AR214" s="231">
        <f t="shared" si="278"/>
        <v>-15646.653315213644</v>
      </c>
      <c r="AS214" s="231">
        <f t="shared" si="278"/>
        <v>-29764.818415213653</v>
      </c>
      <c r="AT214" s="100">
        <f t="shared" si="167"/>
        <v>-9763.990825213652</v>
      </c>
      <c r="AU214" s="114">
        <f t="shared" si="250"/>
        <v>-274822.54323735012</v>
      </c>
    </row>
    <row r="215" spans="1:47">
      <c r="A215" s="631"/>
      <c r="B215" s="163" t="s">
        <v>76</v>
      </c>
      <c r="C215" s="29" t="s">
        <v>51</v>
      </c>
      <c r="D215" s="48">
        <f t="shared" ref="D215:O215" si="279">D71+D119+D167</f>
        <v>9.1525575000000003</v>
      </c>
      <c r="E215" s="149">
        <f t="shared" si="279"/>
        <v>15.8708375</v>
      </c>
      <c r="F215" s="149">
        <f t="shared" si="279"/>
        <v>14.2842</v>
      </c>
      <c r="G215" s="149">
        <f t="shared" si="279"/>
        <v>31.3523</v>
      </c>
      <c r="H215" s="149">
        <f t="shared" si="279"/>
        <v>5.6801149999999998</v>
      </c>
      <c r="I215" s="149">
        <f t="shared" si="279"/>
        <v>6.8975024999999999</v>
      </c>
      <c r="J215" s="149">
        <f t="shared" si="279"/>
        <v>9.5657224999999997</v>
      </c>
      <c r="K215" s="149">
        <f t="shared" si="279"/>
        <v>16.204599999999999</v>
      </c>
      <c r="L215" s="149">
        <f t="shared" si="279"/>
        <v>10.3773</v>
      </c>
      <c r="M215" s="149">
        <f t="shared" si="279"/>
        <v>3.6824149999999998</v>
      </c>
      <c r="N215" s="149">
        <f t="shared" si="279"/>
        <v>7.8522999999999996</v>
      </c>
      <c r="O215" s="149">
        <f t="shared" si="279"/>
        <v>3.8580500000000004</v>
      </c>
      <c r="P215" s="99">
        <f t="shared" si="165"/>
        <v>9.1525575000000003</v>
      </c>
      <c r="Q215" s="50">
        <f t="shared" ref="Q215:Q224" si="280">Q71+Q119+Q167</f>
        <v>134.77790000000002</v>
      </c>
      <c r="R215" s="161"/>
      <c r="S215" s="48">
        <f t="shared" ref="S215:AD215" si="281">S71+S119+S167</f>
        <v>38070.03</v>
      </c>
      <c r="T215" s="181">
        <f t="shared" si="281"/>
        <v>64886.770000000004</v>
      </c>
      <c r="U215" s="181">
        <f t="shared" si="281"/>
        <v>54196.639999999999</v>
      </c>
      <c r="V215" s="181">
        <f t="shared" si="281"/>
        <v>113224.55</v>
      </c>
      <c r="W215" s="181">
        <f t="shared" si="281"/>
        <v>22785.5</v>
      </c>
      <c r="X215" s="181">
        <f t="shared" si="281"/>
        <v>28535.1</v>
      </c>
      <c r="Y215" s="181">
        <f t="shared" si="281"/>
        <v>40336.770000000004</v>
      </c>
      <c r="Z215" s="181">
        <f t="shared" si="281"/>
        <v>65320.75</v>
      </c>
      <c r="AA215" s="181">
        <f t="shared" si="281"/>
        <v>43931.03</v>
      </c>
      <c r="AB215" s="181">
        <f t="shared" si="281"/>
        <v>15692.99</v>
      </c>
      <c r="AC215" s="181">
        <f t="shared" si="281"/>
        <v>31169.280000000002</v>
      </c>
      <c r="AD215" s="181">
        <f t="shared" si="281"/>
        <v>15143.3</v>
      </c>
      <c r="AE215" s="64">
        <f t="shared" si="166"/>
        <v>38070.03</v>
      </c>
      <c r="AF215" s="36">
        <f t="shared" ref="AF215:AF226" si="282">AF71+AF119+AF167</f>
        <v>533292.71000000008</v>
      </c>
      <c r="AG215" s="161"/>
      <c r="AH215" s="48">
        <f t="shared" ref="AH215:AS215" si="283">AH71+AH119+AH167</f>
        <v>10988.7</v>
      </c>
      <c r="AI215" s="185">
        <f t="shared" si="283"/>
        <v>17763.38</v>
      </c>
      <c r="AJ215" s="185">
        <f t="shared" si="283"/>
        <v>10977.08</v>
      </c>
      <c r="AK215" s="185">
        <f t="shared" si="283"/>
        <v>20854.099999999999</v>
      </c>
      <c r="AL215" s="185">
        <f t="shared" si="283"/>
        <v>6135.05</v>
      </c>
      <c r="AM215" s="185">
        <f t="shared" si="283"/>
        <v>7547.1399999999994</v>
      </c>
      <c r="AN215" s="185">
        <f t="shared" si="283"/>
        <v>10525.15</v>
      </c>
      <c r="AO215" s="185">
        <f t="shared" si="283"/>
        <v>14881.48</v>
      </c>
      <c r="AP215" s="185">
        <f t="shared" si="283"/>
        <v>11690.67</v>
      </c>
      <c r="AQ215" s="185">
        <f t="shared" si="283"/>
        <v>4321.3500000000004</v>
      </c>
      <c r="AR215" s="185">
        <f t="shared" si="283"/>
        <v>6650.5599999999995</v>
      </c>
      <c r="AS215" s="185">
        <f t="shared" si="283"/>
        <v>2456.38</v>
      </c>
      <c r="AT215" s="55">
        <f t="shared" si="167"/>
        <v>10988.7</v>
      </c>
      <c r="AU215" s="56">
        <f t="shared" ref="AU215:AU226" si="284">AU71+AU119+AU167</f>
        <v>124791.04000000001</v>
      </c>
    </row>
    <row r="216" spans="1:47">
      <c r="A216" s="631"/>
      <c r="B216" s="163"/>
      <c r="C216" s="30" t="s">
        <v>52</v>
      </c>
      <c r="D216" s="48">
        <f t="shared" ref="D216:O216" si="285">D72+D120+D168</f>
        <v>21.556899999999999</v>
      </c>
      <c r="E216" s="149">
        <f t="shared" si="285"/>
        <v>2.2273000000000001</v>
      </c>
      <c r="F216" s="149">
        <f t="shared" si="285"/>
        <v>10.5342</v>
      </c>
      <c r="G216" s="149">
        <f t="shared" si="285"/>
        <v>1.1525574999999999</v>
      </c>
      <c r="H216" s="149">
        <f t="shared" si="285"/>
        <v>4.625</v>
      </c>
      <c r="I216" s="149">
        <f t="shared" si="285"/>
        <v>15.6592</v>
      </c>
      <c r="J216" s="149">
        <f t="shared" si="285"/>
        <v>6.1130499999999994</v>
      </c>
      <c r="K216" s="149">
        <f t="shared" si="285"/>
        <v>16.5048575</v>
      </c>
      <c r="L216" s="149">
        <f t="shared" si="285"/>
        <v>7.4043425000000003</v>
      </c>
      <c r="M216" s="149">
        <f t="shared" si="285"/>
        <v>3.4275574999999998</v>
      </c>
      <c r="N216" s="149">
        <f t="shared" si="285"/>
        <v>1.625</v>
      </c>
      <c r="O216" s="149">
        <f t="shared" si="285"/>
        <v>23.625</v>
      </c>
      <c r="P216" s="99">
        <f t="shared" si="165"/>
        <v>21.556899999999999</v>
      </c>
      <c r="Q216" s="50">
        <f t="shared" si="280"/>
        <v>114.45496499999999</v>
      </c>
      <c r="R216" s="161"/>
      <c r="S216" s="48">
        <f t="shared" ref="S216:AD216" si="286">S72+S120+S168</f>
        <v>85441.01</v>
      </c>
      <c r="T216" s="181">
        <f t="shared" si="286"/>
        <v>9203.73</v>
      </c>
      <c r="U216" s="181">
        <f t="shared" si="286"/>
        <v>43622.869999999995</v>
      </c>
      <c r="V216" s="181">
        <f t="shared" si="286"/>
        <v>4642.75</v>
      </c>
      <c r="W216" s="181">
        <f t="shared" si="286"/>
        <v>18454.8</v>
      </c>
      <c r="X216" s="181">
        <f t="shared" si="286"/>
        <v>62221.929999999993</v>
      </c>
      <c r="Y216" s="181">
        <f t="shared" si="286"/>
        <v>29242.950000000004</v>
      </c>
      <c r="Z216" s="181">
        <f t="shared" si="286"/>
        <v>72832.3</v>
      </c>
      <c r="AA216" s="181">
        <f t="shared" si="286"/>
        <v>35999.94</v>
      </c>
      <c r="AB216" s="181">
        <f t="shared" si="286"/>
        <v>14341.57</v>
      </c>
      <c r="AC216" s="181">
        <f t="shared" si="286"/>
        <v>7411.15</v>
      </c>
      <c r="AD216" s="181">
        <f t="shared" si="286"/>
        <v>87524.77</v>
      </c>
      <c r="AE216" s="37">
        <f t="shared" si="166"/>
        <v>85441.01</v>
      </c>
      <c r="AF216" s="36">
        <f t="shared" si="282"/>
        <v>470939.77000000008</v>
      </c>
      <c r="AG216" s="161"/>
      <c r="AH216" s="48">
        <f t="shared" ref="AH216:AS216" si="287">AH72+AH120+AH168</f>
        <v>19056.899999999998</v>
      </c>
      <c r="AI216" s="188">
        <f t="shared" si="287"/>
        <v>2237.1</v>
      </c>
      <c r="AJ216" s="188">
        <f t="shared" si="287"/>
        <v>10913.83</v>
      </c>
      <c r="AK216" s="188">
        <f t="shared" si="287"/>
        <v>1195.93</v>
      </c>
      <c r="AL216" s="188">
        <f t="shared" si="287"/>
        <v>4642.47</v>
      </c>
      <c r="AM216" s="188">
        <f t="shared" si="287"/>
        <v>10597.59</v>
      </c>
      <c r="AN216" s="188">
        <f t="shared" si="287"/>
        <v>10320.02</v>
      </c>
      <c r="AO216" s="188">
        <f t="shared" si="287"/>
        <v>15202.01</v>
      </c>
      <c r="AP216" s="188">
        <f t="shared" si="287"/>
        <v>11293.95</v>
      </c>
      <c r="AQ216" s="188">
        <f t="shared" si="287"/>
        <v>6155.6500000000005</v>
      </c>
      <c r="AR216" s="188">
        <f t="shared" si="287"/>
        <v>2134.62</v>
      </c>
      <c r="AS216" s="188">
        <f t="shared" si="287"/>
        <v>15276.14</v>
      </c>
      <c r="AT216" s="55">
        <f t="shared" si="167"/>
        <v>19056.899999999998</v>
      </c>
      <c r="AU216" s="56">
        <f t="shared" si="284"/>
        <v>109026.20999999999</v>
      </c>
    </row>
    <row r="217" spans="1:47">
      <c r="A217" s="631"/>
      <c r="B217" s="163"/>
      <c r="C217" s="30" t="s">
        <v>41</v>
      </c>
      <c r="D217" s="48">
        <f t="shared" ref="D217:O217" si="288">D73+D121+D169</f>
        <v>13.25</v>
      </c>
      <c r="E217" s="149">
        <f t="shared" si="288"/>
        <v>3.1525574999999999</v>
      </c>
      <c r="F217" s="149">
        <f t="shared" si="288"/>
        <v>1.125</v>
      </c>
      <c r="G217" s="149">
        <f t="shared" si="288"/>
        <v>5.5114999999999997E-2</v>
      </c>
      <c r="H217" s="149">
        <f t="shared" si="288"/>
        <v>21.375</v>
      </c>
      <c r="I217" s="149">
        <f t="shared" si="288"/>
        <v>3.125</v>
      </c>
      <c r="J217" s="149">
        <f t="shared" si="288"/>
        <v>1.125</v>
      </c>
      <c r="K217" s="149">
        <f t="shared" si="288"/>
        <v>9.7614999999999998</v>
      </c>
      <c r="L217" s="149">
        <f t="shared" si="288"/>
        <v>6.6663575000000002</v>
      </c>
      <c r="M217" s="149">
        <f t="shared" si="288"/>
        <v>12.35</v>
      </c>
      <c r="N217" s="149">
        <f t="shared" si="288"/>
        <v>3.3571575</v>
      </c>
      <c r="O217" s="149">
        <f t="shared" si="288"/>
        <v>24.681899999999999</v>
      </c>
      <c r="P217" s="99">
        <f t="shared" si="165"/>
        <v>13.25</v>
      </c>
      <c r="Q217" s="50">
        <f t="shared" si="280"/>
        <v>100.0245875</v>
      </c>
      <c r="R217" s="161"/>
      <c r="S217" s="48">
        <f t="shared" ref="S217:AD217" si="289">S73+S121+S169</f>
        <v>60867.4</v>
      </c>
      <c r="T217" s="181">
        <f t="shared" si="289"/>
        <v>15615.47</v>
      </c>
      <c r="U217" s="181">
        <f t="shared" si="289"/>
        <v>5287.5</v>
      </c>
      <c r="V217" s="181">
        <f t="shared" si="289"/>
        <v>303.13</v>
      </c>
      <c r="W217" s="181">
        <f t="shared" si="289"/>
        <v>96412.5</v>
      </c>
      <c r="X217" s="181">
        <f t="shared" si="289"/>
        <v>11413.89</v>
      </c>
      <c r="Y217" s="181">
        <f t="shared" si="289"/>
        <v>5737.5</v>
      </c>
      <c r="Z217" s="181">
        <f t="shared" si="289"/>
        <v>50654.009999999995</v>
      </c>
      <c r="AA217" s="181">
        <f t="shared" si="289"/>
        <v>34593.5</v>
      </c>
      <c r="AB217" s="181">
        <f t="shared" si="289"/>
        <v>53960</v>
      </c>
      <c r="AC217" s="181">
        <f t="shared" si="289"/>
        <v>16806.560000000001</v>
      </c>
      <c r="AD217" s="181">
        <f t="shared" si="289"/>
        <v>109201.22</v>
      </c>
      <c r="AE217" s="37">
        <f t="shared" si="166"/>
        <v>60867.4</v>
      </c>
      <c r="AF217" s="36">
        <f t="shared" si="282"/>
        <v>460852.68000000005</v>
      </c>
      <c r="AG217" s="161"/>
      <c r="AH217" s="48">
        <f t="shared" ref="AH217:AS217" si="290">AH73+AH121+AH169</f>
        <v>14399.4</v>
      </c>
      <c r="AI217" s="188">
        <f t="shared" si="290"/>
        <v>4819.93</v>
      </c>
      <c r="AJ217" s="188">
        <f t="shared" si="290"/>
        <v>1425.37</v>
      </c>
      <c r="AK217" s="188">
        <f t="shared" si="290"/>
        <v>116.29</v>
      </c>
      <c r="AL217" s="188">
        <f t="shared" si="290"/>
        <v>21266.77</v>
      </c>
      <c r="AM217" s="188">
        <f t="shared" si="290"/>
        <v>703.5</v>
      </c>
      <c r="AN217" s="188">
        <f t="shared" si="290"/>
        <v>1890.45</v>
      </c>
      <c r="AO217" s="188">
        <f t="shared" si="290"/>
        <v>17645.25</v>
      </c>
      <c r="AP217" s="188">
        <f t="shared" si="290"/>
        <v>10222.56</v>
      </c>
      <c r="AQ217" s="188">
        <f t="shared" si="290"/>
        <v>11739.2</v>
      </c>
      <c r="AR217" s="188">
        <f t="shared" si="290"/>
        <v>5041.51</v>
      </c>
      <c r="AS217" s="188">
        <f t="shared" si="290"/>
        <v>23642.489999999998</v>
      </c>
      <c r="AT217" s="55">
        <f t="shared" si="167"/>
        <v>14399.4</v>
      </c>
      <c r="AU217" s="56">
        <f t="shared" si="284"/>
        <v>112912.72</v>
      </c>
    </row>
    <row r="218" spans="1:47">
      <c r="A218" s="631"/>
      <c r="B218" s="163"/>
      <c r="C218" s="30" t="s">
        <v>44</v>
      </c>
      <c r="D218" s="48">
        <f t="shared" ref="D218:O218" si="291">D74+D122+D170</f>
        <v>2.2273000000000001</v>
      </c>
      <c r="E218" s="149">
        <f t="shared" si="291"/>
        <v>4.4546000000000001</v>
      </c>
      <c r="F218" s="149">
        <f t="shared" si="291"/>
        <v>2.2296</v>
      </c>
      <c r="G218" s="149">
        <f t="shared" si="291"/>
        <v>2.3025574999999998</v>
      </c>
      <c r="H218" s="149">
        <f t="shared" si="291"/>
        <v>4.0412375000000003</v>
      </c>
      <c r="I218" s="149">
        <f t="shared" si="291"/>
        <v>6.6842000000000006</v>
      </c>
      <c r="J218" s="149">
        <f t="shared" si="291"/>
        <v>5.5342000000000002</v>
      </c>
      <c r="K218" s="149">
        <f t="shared" si="291"/>
        <v>26.006899999999998</v>
      </c>
      <c r="L218" s="149">
        <f t="shared" si="291"/>
        <v>2.6455199999999999</v>
      </c>
      <c r="M218" s="149">
        <f t="shared" si="291"/>
        <v>29.181899999999999</v>
      </c>
      <c r="N218" s="149">
        <f t="shared" si="291"/>
        <v>8.8660999999999994</v>
      </c>
      <c r="O218" s="149">
        <f t="shared" si="291"/>
        <v>1.1499999999999999</v>
      </c>
      <c r="P218" s="99">
        <f t="shared" si="165"/>
        <v>2.2273000000000001</v>
      </c>
      <c r="Q218" s="50">
        <f t="shared" si="280"/>
        <v>95.324115000000006</v>
      </c>
      <c r="R218" s="161"/>
      <c r="S218" s="48">
        <f t="shared" ref="S218:AD218" si="292">S74+S122+S170</f>
        <v>11332.51</v>
      </c>
      <c r="T218" s="181">
        <f t="shared" si="292"/>
        <v>21781.940000000002</v>
      </c>
      <c r="U218" s="181">
        <f t="shared" si="292"/>
        <v>11332.87</v>
      </c>
      <c r="V218" s="181">
        <f t="shared" si="292"/>
        <v>10818.18</v>
      </c>
      <c r="W218" s="181">
        <f t="shared" si="292"/>
        <v>19703.5</v>
      </c>
      <c r="X218" s="181">
        <f t="shared" si="292"/>
        <v>33127.740000000005</v>
      </c>
      <c r="Y218" s="181">
        <f t="shared" si="292"/>
        <v>27705.119999999999</v>
      </c>
      <c r="Z218" s="181">
        <f t="shared" si="292"/>
        <v>104849.57</v>
      </c>
      <c r="AA218" s="181">
        <f t="shared" si="292"/>
        <v>13472.16</v>
      </c>
      <c r="AB218" s="181">
        <f t="shared" si="292"/>
        <v>130239.11</v>
      </c>
      <c r="AC218" s="181">
        <f t="shared" si="292"/>
        <v>45208.13</v>
      </c>
      <c r="AD218" s="181">
        <f t="shared" si="292"/>
        <v>5661.1</v>
      </c>
      <c r="AE218" s="37">
        <f t="shared" si="166"/>
        <v>11332.51</v>
      </c>
      <c r="AF218" s="36">
        <f t="shared" si="282"/>
        <v>435231.93</v>
      </c>
      <c r="AG218" s="161"/>
      <c r="AH218" s="48">
        <f t="shared" ref="AH218:AS218" si="293">AH74+AH122+AH170</f>
        <v>3734.54</v>
      </c>
      <c r="AI218" s="188">
        <f t="shared" si="293"/>
        <v>6657.01</v>
      </c>
      <c r="AJ218" s="188">
        <f t="shared" si="293"/>
        <v>3829.76</v>
      </c>
      <c r="AK218" s="188">
        <f t="shared" si="293"/>
        <v>2926.25</v>
      </c>
      <c r="AL218" s="188">
        <f t="shared" si="293"/>
        <v>6041.7800000000007</v>
      </c>
      <c r="AM218" s="188">
        <f t="shared" si="293"/>
        <v>10862.58</v>
      </c>
      <c r="AN218" s="188">
        <f t="shared" si="293"/>
        <v>8874.42</v>
      </c>
      <c r="AO218" s="188">
        <f t="shared" si="293"/>
        <v>18106.77</v>
      </c>
      <c r="AP218" s="188">
        <f t="shared" si="293"/>
        <v>4718.1400000000003</v>
      </c>
      <c r="AQ218" s="188">
        <f t="shared" si="293"/>
        <v>28452.959999999999</v>
      </c>
      <c r="AR218" s="188">
        <f t="shared" si="293"/>
        <v>15208.17</v>
      </c>
      <c r="AS218" s="188">
        <f t="shared" si="293"/>
        <v>1718.9</v>
      </c>
      <c r="AT218" s="55">
        <f t="shared" si="167"/>
        <v>3734.54</v>
      </c>
      <c r="AU218" s="56">
        <f t="shared" si="284"/>
        <v>111131.28</v>
      </c>
    </row>
    <row r="219" spans="1:47">
      <c r="A219" s="631"/>
      <c r="B219" s="163"/>
      <c r="C219" s="30" t="s">
        <v>49</v>
      </c>
      <c r="D219" s="48">
        <f t="shared" ref="D219:O219" si="294">D75+D123+D171</f>
        <v>2.4750000000000001</v>
      </c>
      <c r="E219" s="149">
        <f t="shared" si="294"/>
        <v>2.2749999999999999</v>
      </c>
      <c r="F219" s="149">
        <f t="shared" si="294"/>
        <v>11.2273</v>
      </c>
      <c r="G219" s="149">
        <f t="shared" si="294"/>
        <v>3.375</v>
      </c>
      <c r="H219" s="149">
        <f t="shared" si="294"/>
        <v>11.404599999999999</v>
      </c>
      <c r="I219" s="149">
        <f t="shared" si="294"/>
        <v>15.681899999999999</v>
      </c>
      <c r="J219" s="149">
        <f t="shared" si="294"/>
        <v>42.137100000000004</v>
      </c>
      <c r="K219" s="149">
        <f t="shared" si="294"/>
        <v>4.4546000000000001</v>
      </c>
      <c r="L219" s="149">
        <f t="shared" si="294"/>
        <v>7.5296000000000003</v>
      </c>
      <c r="M219" s="149">
        <f t="shared" si="294"/>
        <v>1.5383625000000001</v>
      </c>
      <c r="N219" s="149">
        <f t="shared" si="294"/>
        <v>36.6937</v>
      </c>
      <c r="O219" s="149">
        <f t="shared" si="294"/>
        <v>7.8068999999999997</v>
      </c>
      <c r="P219" s="99">
        <f t="shared" si="165"/>
        <v>2.4750000000000001</v>
      </c>
      <c r="Q219" s="50">
        <f t="shared" si="280"/>
        <v>146.5990625</v>
      </c>
      <c r="R219" s="161"/>
      <c r="S219" s="48">
        <f t="shared" ref="S219:AD219" si="295">S75+S123+S171</f>
        <v>12233.32</v>
      </c>
      <c r="T219" s="227">
        <f t="shared" si="295"/>
        <v>11170.88</v>
      </c>
      <c r="U219" s="227">
        <f t="shared" si="295"/>
        <v>55466.87</v>
      </c>
      <c r="V219" s="227">
        <f t="shared" si="295"/>
        <v>16563.349999999999</v>
      </c>
      <c r="W219" s="227">
        <f t="shared" si="295"/>
        <v>56935.89</v>
      </c>
      <c r="X219" s="227">
        <f t="shared" si="295"/>
        <v>77953.89</v>
      </c>
      <c r="Y219" s="227">
        <f t="shared" si="295"/>
        <v>186480.94</v>
      </c>
      <c r="Z219" s="227">
        <f t="shared" si="295"/>
        <v>23027.34</v>
      </c>
      <c r="AA219" s="227">
        <f t="shared" si="295"/>
        <v>37661.269999999997</v>
      </c>
      <c r="AB219" s="227">
        <f t="shared" si="295"/>
        <v>7843.08</v>
      </c>
      <c r="AC219" s="227">
        <f t="shared" si="295"/>
        <v>153884.43</v>
      </c>
      <c r="AD219" s="227">
        <f t="shared" si="295"/>
        <v>37674.06</v>
      </c>
      <c r="AE219" s="37">
        <f t="shared" si="166"/>
        <v>12233.32</v>
      </c>
      <c r="AF219" s="36">
        <f t="shared" si="282"/>
        <v>676895.32000000007</v>
      </c>
      <c r="AG219" s="161"/>
      <c r="AH219" s="48">
        <f t="shared" ref="AH219:AS219" si="296">AH75+AH123+AH171</f>
        <v>3623.34</v>
      </c>
      <c r="AI219" s="188">
        <f t="shared" si="296"/>
        <v>3239.13</v>
      </c>
      <c r="AJ219" s="188">
        <f t="shared" si="296"/>
        <v>16399.7</v>
      </c>
      <c r="AK219" s="188">
        <f t="shared" si="296"/>
        <v>4725.2</v>
      </c>
      <c r="AL219" s="188">
        <f t="shared" si="296"/>
        <v>16603.14</v>
      </c>
      <c r="AM219" s="188">
        <f t="shared" si="296"/>
        <v>22603.609999999997</v>
      </c>
      <c r="AN219" s="188">
        <f t="shared" si="296"/>
        <v>66964.91</v>
      </c>
      <c r="AO219" s="188">
        <f t="shared" si="296"/>
        <v>6411.17</v>
      </c>
      <c r="AP219" s="188">
        <f t="shared" si="296"/>
        <v>11152.39</v>
      </c>
      <c r="AQ219" s="188">
        <f t="shared" si="296"/>
        <v>2365.11</v>
      </c>
      <c r="AR219" s="188">
        <f t="shared" si="296"/>
        <v>50289.05</v>
      </c>
      <c r="AS219" s="188">
        <f t="shared" si="296"/>
        <v>10446.83</v>
      </c>
      <c r="AT219" s="55">
        <f t="shared" si="167"/>
        <v>3623.34</v>
      </c>
      <c r="AU219" s="56">
        <f t="shared" si="284"/>
        <v>214823.58000000002</v>
      </c>
    </row>
    <row r="220" spans="1:47">
      <c r="A220" s="631"/>
      <c r="B220" s="163"/>
      <c r="C220" s="33" t="s">
        <v>65</v>
      </c>
      <c r="D220" s="48">
        <f t="shared" ref="D220:O220" si="297">D76+D124+D172</f>
        <v>14.6023</v>
      </c>
      <c r="E220" s="149">
        <f t="shared" si="297"/>
        <v>7.8069000000000006</v>
      </c>
      <c r="F220" s="149">
        <f t="shared" si="297"/>
        <v>26.500599999999999</v>
      </c>
      <c r="G220" s="149">
        <f t="shared" si="297"/>
        <v>6.75</v>
      </c>
      <c r="H220" s="149">
        <f t="shared" si="297"/>
        <v>8.9772999999999996</v>
      </c>
      <c r="I220" s="149">
        <f t="shared" si="297"/>
        <v>22.661499999999997</v>
      </c>
      <c r="J220" s="149">
        <f t="shared" si="297"/>
        <v>6.7046000000000001</v>
      </c>
      <c r="K220" s="149">
        <f t="shared" si="297"/>
        <v>26.954599999999999</v>
      </c>
      <c r="L220" s="149">
        <f t="shared" si="297"/>
        <v>12.2842</v>
      </c>
      <c r="M220" s="149">
        <f t="shared" si="297"/>
        <v>11.204599999999999</v>
      </c>
      <c r="N220" s="149">
        <f t="shared" si="297"/>
        <v>7.9273000000000007</v>
      </c>
      <c r="O220" s="149">
        <f t="shared" si="297"/>
        <v>4.4546000000000001</v>
      </c>
      <c r="P220" s="99">
        <f t="shared" si="165"/>
        <v>14.6023</v>
      </c>
      <c r="Q220" s="50">
        <f t="shared" si="280"/>
        <v>156.82849999999999</v>
      </c>
      <c r="R220" s="161"/>
      <c r="S220" s="48">
        <f t="shared" ref="S220:AD220" si="298">S76+S124+S172</f>
        <v>69810.3</v>
      </c>
      <c r="T220" s="227">
        <f t="shared" si="298"/>
        <v>40010.479999999996</v>
      </c>
      <c r="U220" s="227">
        <f t="shared" si="298"/>
        <v>110942.39999999999</v>
      </c>
      <c r="V220" s="227">
        <f t="shared" si="298"/>
        <v>33191.64</v>
      </c>
      <c r="W220" s="227">
        <f t="shared" si="298"/>
        <v>44474.130000000005</v>
      </c>
      <c r="X220" s="227">
        <f t="shared" si="298"/>
        <v>107757.37</v>
      </c>
      <c r="Y220" s="227">
        <f t="shared" si="298"/>
        <v>33824.620000000003</v>
      </c>
      <c r="Z220" s="227">
        <f t="shared" si="298"/>
        <v>126017.79</v>
      </c>
      <c r="AA220" s="227">
        <f t="shared" si="298"/>
        <v>64309.290000000008</v>
      </c>
      <c r="AB220" s="227">
        <f t="shared" si="298"/>
        <v>58125.82</v>
      </c>
      <c r="AC220" s="227">
        <f t="shared" si="298"/>
        <v>41212.439999999995</v>
      </c>
      <c r="AD220" s="227">
        <f t="shared" si="298"/>
        <v>24073.190000000002</v>
      </c>
      <c r="AE220" s="37">
        <f t="shared" si="166"/>
        <v>69810.3</v>
      </c>
      <c r="AF220" s="36">
        <f t="shared" si="282"/>
        <v>753749.47</v>
      </c>
      <c r="AG220" s="161"/>
      <c r="AH220" s="48">
        <f t="shared" ref="AH220:AS220" si="299">AH76+AH124+AH172</f>
        <v>16288.32</v>
      </c>
      <c r="AI220" s="188">
        <f t="shared" si="299"/>
        <v>10636.7</v>
      </c>
      <c r="AJ220" s="188">
        <f t="shared" si="299"/>
        <v>46089.7</v>
      </c>
      <c r="AK220" s="188">
        <f t="shared" si="299"/>
        <v>8606.09</v>
      </c>
      <c r="AL220" s="188">
        <f t="shared" si="299"/>
        <v>11752.53</v>
      </c>
      <c r="AM220" s="188">
        <f t="shared" si="299"/>
        <v>26012.190000000002</v>
      </c>
      <c r="AN220" s="188">
        <f t="shared" si="299"/>
        <v>9430.08</v>
      </c>
      <c r="AO220" s="188">
        <f t="shared" si="299"/>
        <v>27792.299999999996</v>
      </c>
      <c r="AP220" s="188">
        <f t="shared" si="299"/>
        <v>17990.8</v>
      </c>
      <c r="AQ220" s="188">
        <f t="shared" si="299"/>
        <v>16519.02</v>
      </c>
      <c r="AR220" s="188">
        <f t="shared" si="299"/>
        <v>11589.329999999998</v>
      </c>
      <c r="AS220" s="188">
        <f t="shared" si="299"/>
        <v>6927.91</v>
      </c>
      <c r="AT220" s="55">
        <f t="shared" si="167"/>
        <v>16288.32</v>
      </c>
      <c r="AU220" s="56">
        <f t="shared" si="284"/>
        <v>209634.97000000003</v>
      </c>
    </row>
    <row r="221" spans="1:47">
      <c r="A221" s="631"/>
      <c r="B221" s="163"/>
      <c r="C221" s="33" t="s">
        <v>72</v>
      </c>
      <c r="D221" s="48">
        <f t="shared" ref="D221:O221" si="300">D77+D125+D173</f>
        <v>5.5500000000000007</v>
      </c>
      <c r="E221" s="149">
        <f t="shared" si="300"/>
        <v>13.45</v>
      </c>
      <c r="F221" s="149">
        <f t="shared" si="300"/>
        <v>6.6899999999999995</v>
      </c>
      <c r="G221" s="149">
        <f t="shared" si="300"/>
        <v>12.3</v>
      </c>
      <c r="H221" s="149">
        <f t="shared" si="300"/>
        <v>3.35</v>
      </c>
      <c r="I221" s="149">
        <f t="shared" si="300"/>
        <v>30.279999999999998</v>
      </c>
      <c r="J221" s="149">
        <f t="shared" si="300"/>
        <v>27.599999999999998</v>
      </c>
      <c r="K221" s="149">
        <f t="shared" si="300"/>
        <v>8.9</v>
      </c>
      <c r="L221" s="149">
        <f t="shared" si="300"/>
        <v>31</v>
      </c>
      <c r="M221" s="149">
        <f t="shared" si="300"/>
        <v>9.75</v>
      </c>
      <c r="N221" s="149">
        <f t="shared" si="300"/>
        <v>8.25</v>
      </c>
      <c r="O221" s="149">
        <f t="shared" si="300"/>
        <v>24.299999999999997</v>
      </c>
      <c r="P221" s="99">
        <f t="shared" si="165"/>
        <v>5.5500000000000007</v>
      </c>
      <c r="Q221" s="50">
        <f t="shared" si="280"/>
        <v>181.42</v>
      </c>
      <c r="R221" s="161"/>
      <c r="S221" s="48">
        <f t="shared" ref="S221:AD221" si="301">S77+S125+S173</f>
        <v>29858</v>
      </c>
      <c r="T221" s="181">
        <f t="shared" si="301"/>
        <v>69969.36</v>
      </c>
      <c r="U221" s="181">
        <f t="shared" si="301"/>
        <v>35559.839999999997</v>
      </c>
      <c r="V221" s="181">
        <f t="shared" si="301"/>
        <v>64416.85</v>
      </c>
      <c r="W221" s="181">
        <f t="shared" si="301"/>
        <v>17625.599999999999</v>
      </c>
      <c r="X221" s="181">
        <f t="shared" si="301"/>
        <v>147135.32999999999</v>
      </c>
      <c r="Y221" s="181">
        <f t="shared" si="301"/>
        <v>123237.67</v>
      </c>
      <c r="Z221" s="181">
        <f t="shared" si="301"/>
        <v>47311.16</v>
      </c>
      <c r="AA221" s="181">
        <f t="shared" si="301"/>
        <v>138857.29999999999</v>
      </c>
      <c r="AB221" s="181">
        <f t="shared" si="301"/>
        <v>52669.570000000007</v>
      </c>
      <c r="AC221" s="181">
        <f t="shared" si="301"/>
        <v>41966.76</v>
      </c>
      <c r="AD221" s="181">
        <f t="shared" si="301"/>
        <v>103911</v>
      </c>
      <c r="AE221" s="37">
        <f t="shared" si="166"/>
        <v>29858</v>
      </c>
      <c r="AF221" s="36">
        <f t="shared" si="282"/>
        <v>872518.44000000006</v>
      </c>
      <c r="AG221" s="161"/>
      <c r="AH221" s="48">
        <f t="shared" ref="AH221:AS221" si="302">AH77+AH125+AH173</f>
        <v>8757.92</v>
      </c>
      <c r="AI221" s="188">
        <f t="shared" si="302"/>
        <v>19449.330000000002</v>
      </c>
      <c r="AJ221" s="188">
        <f t="shared" si="302"/>
        <v>10721.119999999999</v>
      </c>
      <c r="AK221" s="188">
        <f t="shared" si="302"/>
        <v>17854.03</v>
      </c>
      <c r="AL221" s="188">
        <f t="shared" si="302"/>
        <v>5270.35</v>
      </c>
      <c r="AM221" s="188">
        <f t="shared" si="302"/>
        <v>34249.879999999997</v>
      </c>
      <c r="AN221" s="188">
        <f t="shared" si="302"/>
        <v>45589.659999999996</v>
      </c>
      <c r="AO221" s="188">
        <f t="shared" si="302"/>
        <v>13491.449999999999</v>
      </c>
      <c r="AP221" s="188">
        <f t="shared" si="302"/>
        <v>49205.11</v>
      </c>
      <c r="AQ221" s="188">
        <f t="shared" si="302"/>
        <v>16266.630000000001</v>
      </c>
      <c r="AR221" s="188">
        <f t="shared" si="302"/>
        <v>11001.32</v>
      </c>
      <c r="AS221" s="188">
        <f t="shared" si="302"/>
        <v>37276.75</v>
      </c>
      <c r="AT221" s="55">
        <f t="shared" si="167"/>
        <v>8757.92</v>
      </c>
      <c r="AU221" s="56">
        <f t="shared" si="284"/>
        <v>269133.55</v>
      </c>
    </row>
    <row r="222" spans="1:47">
      <c r="A222" s="631"/>
      <c r="B222" s="163"/>
      <c r="C222" s="30" t="s">
        <v>86</v>
      </c>
      <c r="D222" s="48">
        <f t="shared" ref="D222:O222" si="303">D78+D126+D174</f>
        <v>6.73</v>
      </c>
      <c r="E222" s="149">
        <f t="shared" si="303"/>
        <v>6.33</v>
      </c>
      <c r="F222" s="149">
        <f t="shared" si="303"/>
        <v>28.75</v>
      </c>
      <c r="G222" s="149">
        <f t="shared" si="303"/>
        <v>7.88</v>
      </c>
      <c r="H222" s="149">
        <f t="shared" si="303"/>
        <v>5.58</v>
      </c>
      <c r="I222" s="149">
        <f t="shared" si="303"/>
        <v>37.790000000000006</v>
      </c>
      <c r="J222" s="149">
        <f t="shared" si="303"/>
        <v>8.35</v>
      </c>
      <c r="K222" s="149">
        <f t="shared" si="303"/>
        <v>12.38</v>
      </c>
      <c r="L222" s="149">
        <f t="shared" si="303"/>
        <v>33.520000000000003</v>
      </c>
      <c r="M222" s="149">
        <f t="shared" si="303"/>
        <v>10.02</v>
      </c>
      <c r="N222" s="149">
        <f t="shared" si="303"/>
        <v>19.880000000000003</v>
      </c>
      <c r="O222" s="149">
        <f t="shared" si="303"/>
        <v>26.53</v>
      </c>
      <c r="P222" s="99">
        <f t="shared" si="165"/>
        <v>6.73</v>
      </c>
      <c r="Q222" s="50">
        <f t="shared" si="280"/>
        <v>203.73999999999998</v>
      </c>
      <c r="R222" s="161"/>
      <c r="S222" s="48">
        <f t="shared" ref="S222:AD222" si="304">S78+S126+S174</f>
        <v>34643</v>
      </c>
      <c r="T222" s="181">
        <f t="shared" si="304"/>
        <v>33249.509999999995</v>
      </c>
      <c r="U222" s="181">
        <f t="shared" si="304"/>
        <v>128346.72</v>
      </c>
      <c r="V222" s="181">
        <f t="shared" si="304"/>
        <v>40281.589999999997</v>
      </c>
      <c r="W222" s="181">
        <f t="shared" si="304"/>
        <v>29515.34</v>
      </c>
      <c r="X222" s="181">
        <f t="shared" si="304"/>
        <v>173250.45</v>
      </c>
      <c r="Y222" s="181">
        <f t="shared" si="304"/>
        <v>42182.33</v>
      </c>
      <c r="Z222" s="181">
        <f t="shared" si="304"/>
        <v>62849.47</v>
      </c>
      <c r="AA222" s="181">
        <f t="shared" si="304"/>
        <v>152584.44</v>
      </c>
      <c r="AB222" s="181">
        <f t="shared" si="304"/>
        <v>51852.92</v>
      </c>
      <c r="AC222" s="181">
        <f t="shared" si="304"/>
        <v>104249.23</v>
      </c>
      <c r="AD222" s="181">
        <f t="shared" si="304"/>
        <v>117453</v>
      </c>
      <c r="AE222" s="37">
        <f t="shared" si="166"/>
        <v>34643</v>
      </c>
      <c r="AF222" s="36">
        <f t="shared" si="282"/>
        <v>970458</v>
      </c>
      <c r="AG222" s="161"/>
      <c r="AH222" s="48">
        <f t="shared" ref="AH222:AS222" si="305">AH78+AH126+AH174</f>
        <v>9204.06</v>
      </c>
      <c r="AI222" s="188">
        <f t="shared" si="305"/>
        <v>9260.09</v>
      </c>
      <c r="AJ222" s="188">
        <f t="shared" si="305"/>
        <v>47178.369999999995</v>
      </c>
      <c r="AK222" s="188">
        <f t="shared" si="305"/>
        <v>10618.7</v>
      </c>
      <c r="AL222" s="188">
        <f t="shared" si="305"/>
        <v>7866.86</v>
      </c>
      <c r="AM222" s="188">
        <f t="shared" si="305"/>
        <v>57880.33</v>
      </c>
      <c r="AN222" s="188">
        <f t="shared" si="305"/>
        <v>9879.11</v>
      </c>
      <c r="AO222" s="188">
        <f t="shared" si="305"/>
        <v>16997.79</v>
      </c>
      <c r="AP222" s="188">
        <f t="shared" si="305"/>
        <v>52891.439999999995</v>
      </c>
      <c r="AQ222" s="188">
        <f t="shared" si="305"/>
        <v>14804.43</v>
      </c>
      <c r="AR222" s="188">
        <f t="shared" si="305"/>
        <v>28689.270000000004</v>
      </c>
      <c r="AS222" s="188">
        <f t="shared" si="305"/>
        <v>43750.74</v>
      </c>
      <c r="AT222" s="55">
        <f t="shared" si="167"/>
        <v>9204.06</v>
      </c>
      <c r="AU222" s="56">
        <f t="shared" si="284"/>
        <v>309021.18999999994</v>
      </c>
    </row>
    <row r="223" spans="1:47">
      <c r="A223" s="631"/>
      <c r="B223" s="163"/>
      <c r="C223" s="30" t="s">
        <v>96</v>
      </c>
      <c r="D223" s="48">
        <f t="shared" ref="D223:O223" si="306">D79+D127+D175</f>
        <v>9</v>
      </c>
      <c r="E223" s="237">
        <f t="shared" si="306"/>
        <v>11.7</v>
      </c>
      <c r="F223" s="149">
        <f t="shared" si="306"/>
        <v>5.63</v>
      </c>
      <c r="G223" s="149">
        <f t="shared" si="306"/>
        <v>6.75</v>
      </c>
      <c r="H223" s="149">
        <f t="shared" si="306"/>
        <v>32.69</v>
      </c>
      <c r="I223" s="149">
        <f t="shared" si="306"/>
        <v>9.120000000000001</v>
      </c>
      <c r="J223" s="149">
        <f t="shared" si="306"/>
        <v>18.97</v>
      </c>
      <c r="K223" s="149">
        <f t="shared" si="306"/>
        <v>5.63</v>
      </c>
      <c r="L223" s="149">
        <f t="shared" si="306"/>
        <v>8.98</v>
      </c>
      <c r="M223" s="149">
        <f t="shared" si="306"/>
        <v>0</v>
      </c>
      <c r="N223" s="149">
        <f t="shared" si="306"/>
        <v>2.25</v>
      </c>
      <c r="O223" s="149">
        <f t="shared" si="306"/>
        <v>3.375</v>
      </c>
      <c r="P223" s="99">
        <f t="shared" si="165"/>
        <v>9</v>
      </c>
      <c r="Q223" s="50">
        <f t="shared" si="280"/>
        <v>114.09499999999998</v>
      </c>
      <c r="R223" s="161"/>
      <c r="S223" s="48">
        <f t="shared" ref="S223:AD223" si="307">S79+S127+S175</f>
        <v>46096</v>
      </c>
      <c r="T223" s="239">
        <f t="shared" si="307"/>
        <v>61538.77</v>
      </c>
      <c r="U223" s="181">
        <f t="shared" si="307"/>
        <v>28857.58</v>
      </c>
      <c r="V223" s="181">
        <f t="shared" si="307"/>
        <v>34298.199999999997</v>
      </c>
      <c r="W223" s="181">
        <f t="shared" si="307"/>
        <v>145751.5</v>
      </c>
      <c r="X223" s="181">
        <f t="shared" si="307"/>
        <v>49697.29</v>
      </c>
      <c r="Y223" s="181">
        <f t="shared" si="307"/>
        <v>98153.989999999991</v>
      </c>
      <c r="Z223" s="181">
        <f t="shared" si="307"/>
        <v>28514.79</v>
      </c>
      <c r="AA223" s="181">
        <f t="shared" si="307"/>
        <v>46399.25</v>
      </c>
      <c r="AB223" s="181">
        <f t="shared" si="307"/>
        <v>0</v>
      </c>
      <c r="AC223" s="181">
        <f t="shared" si="307"/>
        <v>11565</v>
      </c>
      <c r="AD223" s="181">
        <f t="shared" si="307"/>
        <v>17167</v>
      </c>
      <c r="AE223" s="37">
        <f t="shared" si="166"/>
        <v>46096</v>
      </c>
      <c r="AF223" s="36">
        <f t="shared" si="282"/>
        <v>568039.37</v>
      </c>
      <c r="AG223" s="161"/>
      <c r="AH223" s="48">
        <f t="shared" ref="AH223:AS223" si="308">AH79+AH127+AH175</f>
        <v>12548.62</v>
      </c>
      <c r="AI223" s="239">
        <f t="shared" si="308"/>
        <v>16877.61</v>
      </c>
      <c r="AJ223" s="188">
        <f t="shared" si="308"/>
        <v>7855.4</v>
      </c>
      <c r="AK223" s="188">
        <f t="shared" si="308"/>
        <v>9260.64</v>
      </c>
      <c r="AL223" s="188">
        <f t="shared" si="308"/>
        <v>48321.42</v>
      </c>
      <c r="AM223" s="188">
        <f t="shared" si="308"/>
        <v>14121.220000000001</v>
      </c>
      <c r="AN223" s="188">
        <f t="shared" si="308"/>
        <v>26672.23</v>
      </c>
      <c r="AO223" s="188">
        <f t="shared" si="308"/>
        <v>7640.39</v>
      </c>
      <c r="AP223" s="188">
        <f t="shared" si="308"/>
        <v>12616.11</v>
      </c>
      <c r="AQ223" s="188">
        <f t="shared" si="308"/>
        <v>0</v>
      </c>
      <c r="AR223" s="188">
        <f t="shared" si="308"/>
        <v>3190.5</v>
      </c>
      <c r="AS223" s="188">
        <f t="shared" si="308"/>
        <v>4489</v>
      </c>
      <c r="AT223" s="55">
        <f t="shared" si="167"/>
        <v>12548.62</v>
      </c>
      <c r="AU223" s="56">
        <f t="shared" si="284"/>
        <v>163593.14000000001</v>
      </c>
    </row>
    <row r="224" spans="1:47">
      <c r="A224" s="631"/>
      <c r="B224" s="232"/>
      <c r="C224" s="30" t="s">
        <v>119</v>
      </c>
      <c r="D224" s="48">
        <f>D80+D128+D176</f>
        <v>0</v>
      </c>
      <c r="E224" s="237">
        <f>E80+E128+E176</f>
        <v>0</v>
      </c>
      <c r="F224" s="149"/>
      <c r="G224" s="149"/>
      <c r="H224" s="149"/>
      <c r="I224" s="149"/>
      <c r="J224" s="149"/>
      <c r="K224" s="149"/>
      <c r="L224" s="149"/>
      <c r="M224" s="149"/>
      <c r="N224" s="149"/>
      <c r="O224" s="149"/>
      <c r="P224" s="99">
        <f>SUM(D224)</f>
        <v>0</v>
      </c>
      <c r="Q224" s="50">
        <f t="shared" si="280"/>
        <v>0</v>
      </c>
      <c r="R224" s="161"/>
      <c r="S224" s="48">
        <f>S80+S128+S176</f>
        <v>0</v>
      </c>
      <c r="T224" s="239"/>
      <c r="U224" s="181"/>
      <c r="V224" s="181"/>
      <c r="W224" s="181"/>
      <c r="X224" s="181"/>
      <c r="Y224" s="181"/>
      <c r="Z224" s="181"/>
      <c r="AA224" s="181"/>
      <c r="AB224" s="181"/>
      <c r="AC224" s="181"/>
      <c r="AD224" s="181"/>
      <c r="AE224" s="37">
        <f t="shared" si="166"/>
        <v>0</v>
      </c>
      <c r="AF224" s="36">
        <f t="shared" si="282"/>
        <v>0</v>
      </c>
      <c r="AG224" s="161"/>
      <c r="AH224" s="48">
        <f>AH80+AH128+AH176</f>
        <v>0</v>
      </c>
      <c r="AI224" s="239"/>
      <c r="AJ224" s="188"/>
      <c r="AK224" s="188"/>
      <c r="AL224" s="188"/>
      <c r="AM224" s="188"/>
      <c r="AN224" s="188"/>
      <c r="AO224" s="188"/>
      <c r="AP224" s="188"/>
      <c r="AQ224" s="188"/>
      <c r="AR224" s="188"/>
      <c r="AS224" s="188"/>
      <c r="AT224" s="55">
        <f t="shared" si="167"/>
        <v>0</v>
      </c>
      <c r="AU224" s="56">
        <f t="shared" si="284"/>
        <v>0</v>
      </c>
    </row>
    <row r="225" spans="1:47">
      <c r="A225" s="631"/>
      <c r="B225" s="163"/>
      <c r="C225" s="30" t="s">
        <v>120</v>
      </c>
      <c r="D225" s="48">
        <f>D81+D129+D177</f>
        <v>10.5</v>
      </c>
      <c r="E225" s="237">
        <f t="shared" ref="E225:O225" si="309">E81+E129+E177</f>
        <v>12.104000000000001</v>
      </c>
      <c r="F225" s="237">
        <f t="shared" si="309"/>
        <v>5.8319999999999999</v>
      </c>
      <c r="G225" s="237">
        <f t="shared" si="309"/>
        <v>8.25</v>
      </c>
      <c r="H225" s="237">
        <f t="shared" si="309"/>
        <v>15.629</v>
      </c>
      <c r="I225" s="237">
        <f t="shared" si="309"/>
        <v>7.0720000000000001</v>
      </c>
      <c r="J225" s="237">
        <f t="shared" si="309"/>
        <v>20.969000000000001</v>
      </c>
      <c r="K225" s="237">
        <f t="shared" si="309"/>
        <v>5.9119999999999999</v>
      </c>
      <c r="L225" s="237">
        <f t="shared" si="309"/>
        <v>8.9770000000000003</v>
      </c>
      <c r="M225" s="237">
        <f t="shared" si="309"/>
        <v>1.5</v>
      </c>
      <c r="N225" s="237">
        <f t="shared" si="309"/>
        <v>3.75</v>
      </c>
      <c r="O225" s="237">
        <f t="shared" si="309"/>
        <v>9.3849999999999998</v>
      </c>
      <c r="P225" s="99">
        <f>SUM(D225)</f>
        <v>10.5</v>
      </c>
      <c r="Q225" s="50">
        <f>Q81+Q129+Q177</f>
        <v>109.88</v>
      </c>
      <c r="R225" s="161"/>
      <c r="S225" s="48">
        <f t="shared" ref="S225:AD225" si="310">S81+S129+S177</f>
        <v>52434.915000000008</v>
      </c>
      <c r="T225" s="239">
        <f t="shared" si="310"/>
        <v>63062.865440000001</v>
      </c>
      <c r="U225" s="181">
        <f t="shared" si="310"/>
        <v>29748.3786</v>
      </c>
      <c r="V225" s="181">
        <f t="shared" si="310"/>
        <v>40423.83</v>
      </c>
      <c r="W225" s="181">
        <f t="shared" si="310"/>
        <v>81639.327520000006</v>
      </c>
      <c r="X225" s="181">
        <f t="shared" si="310"/>
        <v>35825.383720000005</v>
      </c>
      <c r="Y225" s="181">
        <f t="shared" si="310"/>
        <v>106617.92834000001</v>
      </c>
      <c r="Z225" s="181">
        <f t="shared" si="310"/>
        <v>29770.037600000003</v>
      </c>
      <c r="AA225" s="181">
        <f t="shared" si="310"/>
        <v>46504.347719999998</v>
      </c>
      <c r="AB225" s="181">
        <f t="shared" si="310"/>
        <v>6164.7000000000007</v>
      </c>
      <c r="AC225" s="181">
        <f t="shared" si="310"/>
        <v>17690.910000000003</v>
      </c>
      <c r="AD225" s="181">
        <f t="shared" si="310"/>
        <v>46696.662100000001</v>
      </c>
      <c r="AE225" s="37">
        <f t="shared" si="166"/>
        <v>52434.915000000008</v>
      </c>
      <c r="AF225" s="36">
        <f t="shared" si="282"/>
        <v>556579.28604000004</v>
      </c>
      <c r="AG225" s="161"/>
      <c r="AH225" s="48">
        <f t="shared" ref="AH225:AS225" si="311">AH81+AH129+AH177</f>
        <v>15091.170000000006</v>
      </c>
      <c r="AI225" s="239">
        <f t="shared" si="311"/>
        <v>17566.510320000001</v>
      </c>
      <c r="AJ225" s="188">
        <f t="shared" si="311"/>
        <v>8289.8336700000018</v>
      </c>
      <c r="AK225" s="188">
        <f t="shared" si="311"/>
        <v>11562.900000000001</v>
      </c>
      <c r="AL225" s="188">
        <f t="shared" si="311"/>
        <v>22660.18893</v>
      </c>
      <c r="AM225" s="188">
        <f t="shared" si="311"/>
        <v>10541.514360000001</v>
      </c>
      <c r="AN225" s="188">
        <f t="shared" si="311"/>
        <v>30002.757770000011</v>
      </c>
      <c r="AO225" s="188">
        <f t="shared" si="311"/>
        <v>8172.8134700000028</v>
      </c>
      <c r="AP225" s="188">
        <f t="shared" si="311"/>
        <v>12702.345160000001</v>
      </c>
      <c r="AQ225" s="188">
        <f t="shared" si="311"/>
        <v>2214.4650000000011</v>
      </c>
      <c r="AR225" s="188">
        <f t="shared" si="311"/>
        <v>5404.1100000000015</v>
      </c>
      <c r="AS225" s="188">
        <f t="shared" si="311"/>
        <v>13277.774050000002</v>
      </c>
      <c r="AT225" s="55">
        <f t="shared" si="167"/>
        <v>15091.170000000006</v>
      </c>
      <c r="AU225" s="56">
        <f t="shared" si="284"/>
        <v>157486.38273000004</v>
      </c>
    </row>
    <row r="226" spans="1:47" ht="15.75" thickBot="1">
      <c r="A226" s="631"/>
      <c r="B226" s="164"/>
      <c r="C226" s="31" t="s">
        <v>18</v>
      </c>
      <c r="D226" s="94">
        <f t="shared" ref="D226:O226" si="312">D224-D225</f>
        <v>-10.5</v>
      </c>
      <c r="E226" s="150">
        <f t="shared" si="312"/>
        <v>-12.104000000000001</v>
      </c>
      <c r="F226" s="150">
        <f t="shared" si="312"/>
        <v>-5.8319999999999999</v>
      </c>
      <c r="G226" s="150">
        <f t="shared" si="312"/>
        <v>-8.25</v>
      </c>
      <c r="H226" s="150">
        <f t="shared" si="312"/>
        <v>-15.629</v>
      </c>
      <c r="I226" s="150">
        <f t="shared" si="312"/>
        <v>-7.0720000000000001</v>
      </c>
      <c r="J226" s="150">
        <f t="shared" si="312"/>
        <v>-20.969000000000001</v>
      </c>
      <c r="K226" s="150">
        <f t="shared" si="312"/>
        <v>-5.9119999999999999</v>
      </c>
      <c r="L226" s="150">
        <f t="shared" si="312"/>
        <v>-8.9770000000000003</v>
      </c>
      <c r="M226" s="150">
        <f t="shared" si="312"/>
        <v>-1.5</v>
      </c>
      <c r="N226" s="150">
        <f t="shared" si="312"/>
        <v>-3.75</v>
      </c>
      <c r="O226" s="150">
        <f t="shared" si="312"/>
        <v>-9.3849999999999998</v>
      </c>
      <c r="P226" s="116">
        <f>SUM(D226)</f>
        <v>-10.5</v>
      </c>
      <c r="Q226" s="98">
        <f>Q82+Q130+Q178</f>
        <v>-109.88</v>
      </c>
      <c r="R226" s="161"/>
      <c r="S226" s="94">
        <f t="shared" ref="S226:AD226" si="313">S224-S225</f>
        <v>-52434.915000000008</v>
      </c>
      <c r="T226" s="229">
        <f t="shared" si="313"/>
        <v>-63062.865440000001</v>
      </c>
      <c r="U226" s="229">
        <f t="shared" si="313"/>
        <v>-29748.3786</v>
      </c>
      <c r="V226" s="229">
        <f t="shared" si="313"/>
        <v>-40423.83</v>
      </c>
      <c r="W226" s="229">
        <f t="shared" si="313"/>
        <v>-81639.327520000006</v>
      </c>
      <c r="X226" s="229">
        <f t="shared" si="313"/>
        <v>-35825.383720000005</v>
      </c>
      <c r="Y226" s="229">
        <f t="shared" si="313"/>
        <v>-106617.92834000001</v>
      </c>
      <c r="Z226" s="229">
        <f t="shared" si="313"/>
        <v>-29770.037600000003</v>
      </c>
      <c r="AA226" s="229">
        <f t="shared" si="313"/>
        <v>-46504.347719999998</v>
      </c>
      <c r="AB226" s="229">
        <f t="shared" si="313"/>
        <v>-6164.7000000000007</v>
      </c>
      <c r="AC226" s="229">
        <f t="shared" si="313"/>
        <v>-17690.910000000003</v>
      </c>
      <c r="AD226" s="229">
        <f t="shared" si="313"/>
        <v>-46696.662100000001</v>
      </c>
      <c r="AE226" s="37">
        <f t="shared" si="166"/>
        <v>-52434.915000000008</v>
      </c>
      <c r="AF226" s="93">
        <f t="shared" si="282"/>
        <v>-556579.28604000004</v>
      </c>
      <c r="AG226" s="161"/>
      <c r="AH226" s="94">
        <f t="shared" ref="AH226:AS226" si="314">AH224-AH225</f>
        <v>-15091.170000000006</v>
      </c>
      <c r="AI226" s="231">
        <f t="shared" si="314"/>
        <v>-17566.510320000001</v>
      </c>
      <c r="AJ226" s="231">
        <f t="shared" si="314"/>
        <v>-8289.8336700000018</v>
      </c>
      <c r="AK226" s="231">
        <f t="shared" si="314"/>
        <v>-11562.900000000001</v>
      </c>
      <c r="AL226" s="231">
        <f t="shared" si="314"/>
        <v>-22660.18893</v>
      </c>
      <c r="AM226" s="231">
        <f t="shared" si="314"/>
        <v>-10541.514360000001</v>
      </c>
      <c r="AN226" s="231">
        <f t="shared" si="314"/>
        <v>-30002.757770000011</v>
      </c>
      <c r="AO226" s="231">
        <f t="shared" si="314"/>
        <v>-8172.8134700000028</v>
      </c>
      <c r="AP226" s="231">
        <f t="shared" si="314"/>
        <v>-12702.345160000001</v>
      </c>
      <c r="AQ226" s="231">
        <f t="shared" si="314"/>
        <v>-2214.4650000000011</v>
      </c>
      <c r="AR226" s="231">
        <f t="shared" si="314"/>
        <v>-5404.1100000000015</v>
      </c>
      <c r="AS226" s="231">
        <f t="shared" si="314"/>
        <v>-13277.774050000002</v>
      </c>
      <c r="AT226" s="100">
        <f t="shared" si="167"/>
        <v>-15091.170000000006</v>
      </c>
      <c r="AU226" s="114">
        <f t="shared" si="284"/>
        <v>-157486.38273000004</v>
      </c>
    </row>
    <row r="227" spans="1:47">
      <c r="A227" s="631"/>
      <c r="B227" s="633" t="s">
        <v>85</v>
      </c>
      <c r="C227" s="29" t="s">
        <v>51</v>
      </c>
      <c r="D227" s="51">
        <f t="shared" ref="D227:O227" si="315">D191+D203+D215</f>
        <v>75.289102999999997</v>
      </c>
      <c r="E227" s="151">
        <f t="shared" si="315"/>
        <v>50.724903500000003</v>
      </c>
      <c r="F227" s="151">
        <f t="shared" si="315"/>
        <v>59.555912500000005</v>
      </c>
      <c r="G227" s="151">
        <f t="shared" si="315"/>
        <v>103.26223750000001</v>
      </c>
      <c r="H227" s="151">
        <f t="shared" si="315"/>
        <v>46.652265</v>
      </c>
      <c r="I227" s="151">
        <f t="shared" si="315"/>
        <v>59.805895000000007</v>
      </c>
      <c r="J227" s="151">
        <f t="shared" si="315"/>
        <v>65.727680499999991</v>
      </c>
      <c r="K227" s="151">
        <f t="shared" si="315"/>
        <v>45.465902499999999</v>
      </c>
      <c r="L227" s="151">
        <f t="shared" si="315"/>
        <v>49.645227499999997</v>
      </c>
      <c r="M227" s="151">
        <f t="shared" si="315"/>
        <v>87.156829999999999</v>
      </c>
      <c r="N227" s="151">
        <f t="shared" si="315"/>
        <v>69.870746999999994</v>
      </c>
      <c r="O227" s="151">
        <f t="shared" si="315"/>
        <v>50.900324999999995</v>
      </c>
      <c r="P227" s="99">
        <f>SUM(D227)</f>
        <v>75.289102999999997</v>
      </c>
      <c r="Q227" s="50">
        <f t="shared" ref="Q227:Q236" si="316">Q191+Q203+Q215</f>
        <v>764.05702900000006</v>
      </c>
      <c r="R227" s="161"/>
      <c r="S227" s="51">
        <f t="shared" ref="S227:AF227" si="317">S191+S203+S215</f>
        <v>305597.15000000002</v>
      </c>
      <c r="T227" s="226">
        <f t="shared" si="317"/>
        <v>203616.08000000002</v>
      </c>
      <c r="U227" s="226">
        <f t="shared" si="317"/>
        <v>242787.17000000004</v>
      </c>
      <c r="V227" s="226">
        <f t="shared" si="317"/>
        <v>393160.07</v>
      </c>
      <c r="W227" s="226">
        <f t="shared" si="317"/>
        <v>199760.9</v>
      </c>
      <c r="X227" s="226">
        <f t="shared" si="317"/>
        <v>239401.08000000002</v>
      </c>
      <c r="Y227" s="226">
        <f t="shared" si="317"/>
        <v>255784.14</v>
      </c>
      <c r="Z227" s="226">
        <f t="shared" si="317"/>
        <v>186789.02000000002</v>
      </c>
      <c r="AA227" s="226">
        <f t="shared" si="317"/>
        <v>209418.93</v>
      </c>
      <c r="AB227" s="226">
        <f t="shared" si="317"/>
        <v>338637.86</v>
      </c>
      <c r="AC227" s="226">
        <f t="shared" si="317"/>
        <v>288181.77999999997</v>
      </c>
      <c r="AD227" s="226">
        <f t="shared" si="317"/>
        <v>198103.36</v>
      </c>
      <c r="AE227" s="64">
        <f t="shared" ref="AE227:AE238" si="318">SUM(S227)</f>
        <v>305597.15000000002</v>
      </c>
      <c r="AF227" s="36">
        <f t="shared" si="317"/>
        <v>3061237.54</v>
      </c>
      <c r="AG227" s="161"/>
      <c r="AH227" s="51">
        <f t="shared" ref="AH227:AS227" si="319">AH191+AH203+AH215</f>
        <v>74155.89</v>
      </c>
      <c r="AI227" s="185">
        <f t="shared" si="319"/>
        <v>51183.540000000008</v>
      </c>
      <c r="AJ227" s="185">
        <f t="shared" si="319"/>
        <v>61253.45</v>
      </c>
      <c r="AK227" s="185">
        <f t="shared" si="319"/>
        <v>82611.360000000001</v>
      </c>
      <c r="AL227" s="185">
        <f t="shared" si="319"/>
        <v>57851.519999999997</v>
      </c>
      <c r="AM227" s="185">
        <f t="shared" si="319"/>
        <v>51419.039999999994</v>
      </c>
      <c r="AN227" s="185">
        <f t="shared" si="319"/>
        <v>51088.89</v>
      </c>
      <c r="AO227" s="185">
        <f t="shared" si="319"/>
        <v>43732.65</v>
      </c>
      <c r="AP227" s="185">
        <f t="shared" si="319"/>
        <v>50605.09</v>
      </c>
      <c r="AQ227" s="185">
        <f t="shared" si="319"/>
        <v>72332.840000000011</v>
      </c>
      <c r="AR227" s="185">
        <f t="shared" si="319"/>
        <v>65977.960000000006</v>
      </c>
      <c r="AS227" s="185">
        <f t="shared" si="319"/>
        <v>43242.01</v>
      </c>
      <c r="AT227" s="55">
        <f t="shared" si="167"/>
        <v>74155.89</v>
      </c>
      <c r="AU227" s="56">
        <f t="shared" ref="AU227:AU238" si="320">AU191+AU203+AU215</f>
        <v>705454.24</v>
      </c>
    </row>
    <row r="228" spans="1:47">
      <c r="A228" s="631"/>
      <c r="B228" s="634"/>
      <c r="C228" s="30" t="s">
        <v>52</v>
      </c>
      <c r="D228" s="48">
        <f t="shared" ref="D228:O228" si="321">D192+D204+D216</f>
        <v>78.370802499999996</v>
      </c>
      <c r="E228" s="149">
        <f t="shared" si="321"/>
        <v>26.180612499999999</v>
      </c>
      <c r="F228" s="149">
        <f t="shared" si="321"/>
        <v>79.207705000000004</v>
      </c>
      <c r="G228" s="149">
        <f t="shared" si="321"/>
        <v>55.517232499999999</v>
      </c>
      <c r="H228" s="149">
        <f t="shared" si="321"/>
        <v>56.061212499999996</v>
      </c>
      <c r="I228" s="149">
        <f t="shared" si="321"/>
        <v>118.4223775</v>
      </c>
      <c r="J228" s="149">
        <f t="shared" si="321"/>
        <v>58.222257499999998</v>
      </c>
      <c r="K228" s="149">
        <f t="shared" si="321"/>
        <v>116.842325</v>
      </c>
      <c r="L228" s="149">
        <f t="shared" si="321"/>
        <v>66.045072500000003</v>
      </c>
      <c r="M228" s="149">
        <f t="shared" si="321"/>
        <v>44.172784999999998</v>
      </c>
      <c r="N228" s="149">
        <f t="shared" si="321"/>
        <v>75.522750000000002</v>
      </c>
      <c r="O228" s="149">
        <f t="shared" si="321"/>
        <v>112.8748525</v>
      </c>
      <c r="P228" s="99">
        <f t="shared" ref="P228:P238" si="322">SUM(D228)</f>
        <v>78.370802499999996</v>
      </c>
      <c r="Q228" s="50">
        <f t="shared" si="316"/>
        <v>887.43998500000009</v>
      </c>
      <c r="R228" s="161"/>
      <c r="S228" s="48">
        <f t="shared" ref="S228:AD228" si="323">S192+S204+S216</f>
        <v>305387.21000000002</v>
      </c>
      <c r="T228" s="181">
        <f t="shared" si="323"/>
        <v>108927.66</v>
      </c>
      <c r="U228" s="181">
        <f t="shared" si="323"/>
        <v>313294.83</v>
      </c>
      <c r="V228" s="181">
        <f t="shared" si="323"/>
        <v>215417.31</v>
      </c>
      <c r="W228" s="181">
        <f t="shared" si="323"/>
        <v>213850.12999999998</v>
      </c>
      <c r="X228" s="181">
        <f t="shared" si="323"/>
        <v>446463.33</v>
      </c>
      <c r="Y228" s="181">
        <f t="shared" si="323"/>
        <v>258095.91000000003</v>
      </c>
      <c r="Z228" s="181">
        <f t="shared" si="323"/>
        <v>483055.51</v>
      </c>
      <c r="AA228" s="181">
        <f t="shared" si="323"/>
        <v>268961.82</v>
      </c>
      <c r="AB228" s="181">
        <f t="shared" si="323"/>
        <v>181937.66999999998</v>
      </c>
      <c r="AC228" s="181">
        <f t="shared" si="323"/>
        <v>312041.91000000003</v>
      </c>
      <c r="AD228" s="181">
        <f t="shared" si="323"/>
        <v>452274.53</v>
      </c>
      <c r="AE228" s="37">
        <f t="shared" si="318"/>
        <v>305387.21000000002</v>
      </c>
      <c r="AF228" s="36">
        <f t="shared" ref="AF228:AF235" si="324">AF192+AF204+AF216</f>
        <v>3559707.82</v>
      </c>
      <c r="AG228" s="161"/>
      <c r="AH228" s="48">
        <f t="shared" ref="AH228:AS228" si="325">AH192+AH204+AH216</f>
        <v>61916.17</v>
      </c>
      <c r="AI228" s="188">
        <f t="shared" si="325"/>
        <v>27639.309999999998</v>
      </c>
      <c r="AJ228" s="188">
        <f t="shared" si="325"/>
        <v>67421.600000000006</v>
      </c>
      <c r="AK228" s="188">
        <f t="shared" si="325"/>
        <v>44410.610000000008</v>
      </c>
      <c r="AL228" s="188">
        <f t="shared" si="325"/>
        <v>42202.15</v>
      </c>
      <c r="AM228" s="188">
        <f t="shared" si="325"/>
        <v>78641.239999999991</v>
      </c>
      <c r="AN228" s="188">
        <f t="shared" si="325"/>
        <v>80929.530000000013</v>
      </c>
      <c r="AO228" s="188">
        <f t="shared" si="325"/>
        <v>151839.90000000002</v>
      </c>
      <c r="AP228" s="188">
        <f t="shared" si="325"/>
        <v>76487.45</v>
      </c>
      <c r="AQ228" s="188">
        <f t="shared" si="325"/>
        <v>116683.01999999999</v>
      </c>
      <c r="AR228" s="188">
        <f t="shared" si="325"/>
        <v>72379.25</v>
      </c>
      <c r="AS228" s="188">
        <f t="shared" si="325"/>
        <v>90231.21</v>
      </c>
      <c r="AT228" s="55">
        <f t="shared" ref="AT228:AT238" si="326">SUM(AH228)</f>
        <v>61916.17</v>
      </c>
      <c r="AU228" s="56">
        <f t="shared" si="320"/>
        <v>910781.43999999994</v>
      </c>
    </row>
    <row r="229" spans="1:47">
      <c r="A229" s="631"/>
      <c r="B229" s="634"/>
      <c r="C229" s="30" t="s">
        <v>41</v>
      </c>
      <c r="D229" s="48">
        <f t="shared" ref="D229:O229" si="327">D193+D205+D217</f>
        <v>73.68038</v>
      </c>
      <c r="E229" s="149">
        <f t="shared" si="327"/>
        <v>44.295605000000002</v>
      </c>
      <c r="F229" s="149">
        <f t="shared" si="327"/>
        <v>51.411482500000005</v>
      </c>
      <c r="G229" s="149">
        <f t="shared" si="327"/>
        <v>126.56629500000001</v>
      </c>
      <c r="H229" s="149">
        <f t="shared" si="327"/>
        <v>53.322742500000004</v>
      </c>
      <c r="I229" s="149">
        <f t="shared" si="327"/>
        <v>91.304332500000001</v>
      </c>
      <c r="J229" s="149">
        <f t="shared" si="327"/>
        <v>80.494874999999993</v>
      </c>
      <c r="K229" s="149">
        <f t="shared" si="327"/>
        <v>67.948127499999998</v>
      </c>
      <c r="L229" s="149">
        <f t="shared" si="327"/>
        <v>94.090458000000012</v>
      </c>
      <c r="M229" s="149">
        <f t="shared" si="327"/>
        <v>102.1943775</v>
      </c>
      <c r="N229" s="149">
        <f t="shared" si="327"/>
        <v>66.554984999999988</v>
      </c>
      <c r="O229" s="149">
        <f t="shared" si="327"/>
        <v>96.430207500000009</v>
      </c>
      <c r="P229" s="99">
        <f t="shared" si="322"/>
        <v>73.68038</v>
      </c>
      <c r="Q229" s="50">
        <f t="shared" si="316"/>
        <v>948.29386799999997</v>
      </c>
      <c r="R229" s="161"/>
      <c r="S229" s="48">
        <f t="shared" ref="S229:AD229" si="328">S193+S205+S217</f>
        <v>329545.20000000007</v>
      </c>
      <c r="T229" s="181">
        <f t="shared" si="328"/>
        <v>188588.65000000002</v>
      </c>
      <c r="U229" s="181">
        <f t="shared" si="328"/>
        <v>222440.12</v>
      </c>
      <c r="V229" s="181">
        <f t="shared" si="328"/>
        <v>500225.95999999996</v>
      </c>
      <c r="W229" s="181">
        <f t="shared" si="328"/>
        <v>252689.95</v>
      </c>
      <c r="X229" s="181">
        <f t="shared" si="328"/>
        <v>359235.25</v>
      </c>
      <c r="Y229" s="181">
        <f t="shared" si="328"/>
        <v>359312.85</v>
      </c>
      <c r="Z229" s="181">
        <f t="shared" si="328"/>
        <v>313944.82000000007</v>
      </c>
      <c r="AA229" s="181">
        <f t="shared" si="328"/>
        <v>396183.41000000003</v>
      </c>
      <c r="AB229" s="181">
        <f t="shared" si="328"/>
        <v>436836.23</v>
      </c>
      <c r="AC229" s="181">
        <f t="shared" si="328"/>
        <v>269742.78000000003</v>
      </c>
      <c r="AD229" s="181">
        <f t="shared" si="328"/>
        <v>413885.08999999997</v>
      </c>
      <c r="AE229" s="37">
        <f t="shared" si="318"/>
        <v>329545.20000000007</v>
      </c>
      <c r="AF229" s="36">
        <f t="shared" si="324"/>
        <v>4042630.3100000005</v>
      </c>
      <c r="AG229" s="161"/>
      <c r="AH229" s="48">
        <f t="shared" ref="AH229:AS229" si="329">AH193+AH205+AH217</f>
        <v>81813.850000000006</v>
      </c>
      <c r="AI229" s="188">
        <f t="shared" si="329"/>
        <v>43723.53</v>
      </c>
      <c r="AJ229" s="188">
        <f t="shared" si="329"/>
        <v>51482.69</v>
      </c>
      <c r="AK229" s="188">
        <f t="shared" si="329"/>
        <v>92313.319999999992</v>
      </c>
      <c r="AL229" s="188">
        <f t="shared" si="329"/>
        <v>63112.950000000012</v>
      </c>
      <c r="AM229" s="188">
        <f t="shared" si="329"/>
        <v>66204.100000000006</v>
      </c>
      <c r="AN229" s="188">
        <f t="shared" si="329"/>
        <v>92246.150000000009</v>
      </c>
      <c r="AO229" s="188">
        <f t="shared" si="329"/>
        <v>91377.5</v>
      </c>
      <c r="AP229" s="188">
        <f t="shared" si="329"/>
        <v>90179.98000000001</v>
      </c>
      <c r="AQ229" s="188">
        <f t="shared" si="329"/>
        <v>95556.47</v>
      </c>
      <c r="AR229" s="188">
        <f t="shared" si="329"/>
        <v>58216.4</v>
      </c>
      <c r="AS229" s="188">
        <f t="shared" si="329"/>
        <v>98148.82</v>
      </c>
      <c r="AT229" s="55">
        <f t="shared" si="326"/>
        <v>81813.850000000006</v>
      </c>
      <c r="AU229" s="56">
        <f t="shared" si="320"/>
        <v>924375.75999999989</v>
      </c>
    </row>
    <row r="230" spans="1:47">
      <c r="A230" s="631"/>
      <c r="B230" s="634"/>
      <c r="C230" s="30" t="s">
        <v>44</v>
      </c>
      <c r="D230" s="48">
        <f t="shared" ref="D230:O230" si="330">D194+D206+D218</f>
        <v>117.1268175</v>
      </c>
      <c r="E230" s="149">
        <f t="shared" si="330"/>
        <v>80.081357499999996</v>
      </c>
      <c r="F230" s="149">
        <f t="shared" si="330"/>
        <v>108.507885</v>
      </c>
      <c r="G230" s="149">
        <f t="shared" si="330"/>
        <v>55.847922499999996</v>
      </c>
      <c r="H230" s="149">
        <f t="shared" si="330"/>
        <v>90.526697499999997</v>
      </c>
      <c r="I230" s="149">
        <f t="shared" si="330"/>
        <v>128.35059000000001</v>
      </c>
      <c r="J230" s="149">
        <f t="shared" si="330"/>
        <v>56.314657499999996</v>
      </c>
      <c r="K230" s="149">
        <f t="shared" si="330"/>
        <v>110.31595249999999</v>
      </c>
      <c r="L230" s="149">
        <f t="shared" si="330"/>
        <v>94.646127500000006</v>
      </c>
      <c r="M230" s="149">
        <f t="shared" si="330"/>
        <v>126.52457750000001</v>
      </c>
      <c r="N230" s="149">
        <f t="shared" si="330"/>
        <v>101.10925</v>
      </c>
      <c r="O230" s="149">
        <f t="shared" si="330"/>
        <v>119.2710675</v>
      </c>
      <c r="P230" s="99">
        <f t="shared" si="322"/>
        <v>117.1268175</v>
      </c>
      <c r="Q230" s="50">
        <f t="shared" si="316"/>
        <v>1188.6229024999998</v>
      </c>
      <c r="R230" s="161"/>
      <c r="S230" s="48">
        <f t="shared" ref="S230:AD230" si="331">S194+S206+S218</f>
        <v>515477.94000000006</v>
      </c>
      <c r="T230" s="181">
        <f t="shared" si="331"/>
        <v>330949.26</v>
      </c>
      <c r="U230" s="181">
        <f t="shared" si="331"/>
        <v>441371.61</v>
      </c>
      <c r="V230" s="181">
        <f t="shared" si="331"/>
        <v>262442.03000000003</v>
      </c>
      <c r="W230" s="181">
        <f t="shared" si="331"/>
        <v>368221.57999999996</v>
      </c>
      <c r="X230" s="181">
        <f t="shared" si="331"/>
        <v>546799.64000000013</v>
      </c>
      <c r="Y230" s="181">
        <f t="shared" si="331"/>
        <v>270017.77</v>
      </c>
      <c r="Z230" s="181">
        <f t="shared" si="331"/>
        <v>436646.15</v>
      </c>
      <c r="AA230" s="181">
        <f t="shared" si="331"/>
        <v>383504.45999999996</v>
      </c>
      <c r="AB230" s="181">
        <f t="shared" si="331"/>
        <v>549188.12</v>
      </c>
      <c r="AC230" s="181">
        <f t="shared" si="331"/>
        <v>455792.78</v>
      </c>
      <c r="AD230" s="181">
        <f t="shared" si="331"/>
        <v>492254.26999999996</v>
      </c>
      <c r="AE230" s="37">
        <f t="shared" si="318"/>
        <v>515477.94000000006</v>
      </c>
      <c r="AF230" s="36">
        <f t="shared" si="324"/>
        <v>5052665.6100000003</v>
      </c>
      <c r="AG230" s="161"/>
      <c r="AH230" s="48">
        <f t="shared" ref="AH230:AS230" si="332">AH194+AH206+AH218</f>
        <v>115110.59999999999</v>
      </c>
      <c r="AI230" s="188">
        <f t="shared" si="332"/>
        <v>75692.56</v>
      </c>
      <c r="AJ230" s="188">
        <f t="shared" si="332"/>
        <v>88260.35</v>
      </c>
      <c r="AK230" s="188">
        <f t="shared" si="332"/>
        <v>66014.790000000008</v>
      </c>
      <c r="AL230" s="188">
        <f t="shared" si="332"/>
        <v>78504.239999999991</v>
      </c>
      <c r="AM230" s="188">
        <f t="shared" si="332"/>
        <v>124322.40000000001</v>
      </c>
      <c r="AN230" s="188">
        <f t="shared" si="332"/>
        <v>72195.150000000009</v>
      </c>
      <c r="AO230" s="188">
        <f t="shared" si="332"/>
        <v>85080.31</v>
      </c>
      <c r="AP230" s="188">
        <f t="shared" si="332"/>
        <v>78996.13</v>
      </c>
      <c r="AQ230" s="188">
        <f t="shared" si="332"/>
        <v>115032.82999999999</v>
      </c>
      <c r="AR230" s="188">
        <f t="shared" si="332"/>
        <v>116323.30999999998</v>
      </c>
      <c r="AS230" s="188">
        <f t="shared" si="332"/>
        <v>101713.62</v>
      </c>
      <c r="AT230" s="55">
        <f t="shared" si="326"/>
        <v>115110.59999999999</v>
      </c>
      <c r="AU230" s="56">
        <f t="shared" si="320"/>
        <v>1117246.29</v>
      </c>
    </row>
    <row r="231" spans="1:47">
      <c r="A231" s="631"/>
      <c r="B231" s="634"/>
      <c r="C231" s="30" t="s">
        <v>49</v>
      </c>
      <c r="D231" s="48">
        <f t="shared" ref="D231:O231" si="333">D195+D207+D219</f>
        <v>70.892712499999988</v>
      </c>
      <c r="E231" s="149">
        <f t="shared" si="333"/>
        <v>89.218545000000006</v>
      </c>
      <c r="F231" s="149">
        <f t="shared" si="333"/>
        <v>93.942917500000007</v>
      </c>
      <c r="G231" s="149">
        <f t="shared" si="333"/>
        <v>91.025444999999991</v>
      </c>
      <c r="H231" s="149">
        <f t="shared" si="333"/>
        <v>60.4275825</v>
      </c>
      <c r="I231" s="149">
        <f t="shared" si="333"/>
        <v>157.34315749999996</v>
      </c>
      <c r="J231" s="149">
        <f t="shared" si="333"/>
        <v>147.71764250000001</v>
      </c>
      <c r="K231" s="149">
        <f t="shared" si="333"/>
        <v>86.079942500000001</v>
      </c>
      <c r="L231" s="149">
        <f t="shared" si="333"/>
        <v>84.515412499999996</v>
      </c>
      <c r="M231" s="149">
        <f t="shared" si="333"/>
        <v>108.98072250000001</v>
      </c>
      <c r="N231" s="149">
        <f t="shared" si="333"/>
        <v>137.51288</v>
      </c>
      <c r="O231" s="149">
        <f t="shared" si="333"/>
        <v>121.4669225</v>
      </c>
      <c r="P231" s="99">
        <f t="shared" si="322"/>
        <v>70.892712499999988</v>
      </c>
      <c r="Q231" s="50">
        <f t="shared" si="316"/>
        <v>1249.1238824999998</v>
      </c>
      <c r="R231" s="161"/>
      <c r="S231" s="48">
        <f t="shared" ref="S231:AD231" si="334">S195+S207+S219</f>
        <v>313748.64</v>
      </c>
      <c r="T231" s="181">
        <f t="shared" si="334"/>
        <v>376881.74</v>
      </c>
      <c r="U231" s="181">
        <f t="shared" si="334"/>
        <v>397938.68</v>
      </c>
      <c r="V231" s="181">
        <f t="shared" si="334"/>
        <v>394559.12</v>
      </c>
      <c r="W231" s="181">
        <f t="shared" si="334"/>
        <v>304173.43</v>
      </c>
      <c r="X231" s="181">
        <f t="shared" si="334"/>
        <v>647853.82000000007</v>
      </c>
      <c r="Y231" s="181">
        <f t="shared" si="334"/>
        <v>639539.01</v>
      </c>
      <c r="Z231" s="181">
        <f t="shared" si="334"/>
        <v>380335.05</v>
      </c>
      <c r="AA231" s="181">
        <f t="shared" si="334"/>
        <v>358347.59</v>
      </c>
      <c r="AB231" s="181">
        <f t="shared" si="334"/>
        <v>471060.77</v>
      </c>
      <c r="AC231" s="181">
        <f t="shared" si="334"/>
        <v>596671.80000000005</v>
      </c>
      <c r="AD231" s="181">
        <f t="shared" si="334"/>
        <v>530629.69999999995</v>
      </c>
      <c r="AE231" s="37">
        <f t="shared" si="318"/>
        <v>313748.64</v>
      </c>
      <c r="AF231" s="36">
        <f t="shared" si="324"/>
        <v>5411739.3499999996</v>
      </c>
      <c r="AG231" s="161"/>
      <c r="AH231" s="48">
        <f t="shared" ref="AH231:AS231" si="335">AH195+AH207+AH219</f>
        <v>84875.23</v>
      </c>
      <c r="AI231" s="188">
        <f t="shared" si="335"/>
        <v>80048.510000000009</v>
      </c>
      <c r="AJ231" s="188">
        <f t="shared" si="335"/>
        <v>106116.29</v>
      </c>
      <c r="AK231" s="188">
        <f t="shared" si="335"/>
        <v>100571.25</v>
      </c>
      <c r="AL231" s="188">
        <f t="shared" si="335"/>
        <v>87788.96</v>
      </c>
      <c r="AM231" s="188">
        <f t="shared" si="335"/>
        <v>157542.25</v>
      </c>
      <c r="AN231" s="188">
        <f t="shared" si="335"/>
        <v>184837.6</v>
      </c>
      <c r="AO231" s="188">
        <f t="shared" si="335"/>
        <v>88832.73</v>
      </c>
      <c r="AP231" s="188">
        <f t="shared" si="335"/>
        <v>99807.87999999999</v>
      </c>
      <c r="AQ231" s="188">
        <f t="shared" si="335"/>
        <v>139426.19999999998</v>
      </c>
      <c r="AR231" s="188">
        <f t="shared" si="335"/>
        <v>169567.86</v>
      </c>
      <c r="AS231" s="188">
        <f t="shared" si="335"/>
        <v>140381.12999999998</v>
      </c>
      <c r="AT231" s="55">
        <f t="shared" si="326"/>
        <v>84875.23</v>
      </c>
      <c r="AU231" s="56">
        <f t="shared" si="320"/>
        <v>1439795.8900000001</v>
      </c>
    </row>
    <row r="232" spans="1:47">
      <c r="A232" s="631"/>
      <c r="B232" s="634"/>
      <c r="C232" s="33" t="s">
        <v>65</v>
      </c>
      <c r="D232" s="48">
        <f t="shared" ref="D232:O232" si="336">D196+D208+D220</f>
        <v>105.63195</v>
      </c>
      <c r="E232" s="149">
        <f t="shared" si="336"/>
        <v>83.822612500000005</v>
      </c>
      <c r="F232" s="149">
        <f t="shared" si="336"/>
        <v>118.63327999999998</v>
      </c>
      <c r="G232" s="149">
        <f t="shared" si="336"/>
        <v>86.905104999999992</v>
      </c>
      <c r="H232" s="149">
        <f t="shared" si="336"/>
        <v>59.436464999999998</v>
      </c>
      <c r="I232" s="149">
        <f t="shared" si="336"/>
        <v>105.60095999999999</v>
      </c>
      <c r="J232" s="149">
        <f t="shared" si="336"/>
        <v>99.389939999999996</v>
      </c>
      <c r="K232" s="149">
        <f t="shared" si="336"/>
        <v>77.289064999999994</v>
      </c>
      <c r="L232" s="149">
        <f t="shared" si="336"/>
        <v>70.488490000000013</v>
      </c>
      <c r="M232" s="149">
        <f t="shared" si="336"/>
        <v>112.51533499999999</v>
      </c>
      <c r="N232" s="149">
        <f t="shared" si="336"/>
        <v>78.365189999999998</v>
      </c>
      <c r="O232" s="149">
        <f t="shared" si="336"/>
        <v>79.395407500000005</v>
      </c>
      <c r="P232" s="99">
        <f t="shared" si="322"/>
        <v>105.63195</v>
      </c>
      <c r="Q232" s="50">
        <f t="shared" si="316"/>
        <v>1077.4738</v>
      </c>
      <c r="R232" s="161"/>
      <c r="S232" s="48">
        <f t="shared" ref="S232:AD232" si="337">S196+S208+S220</f>
        <v>465954.52999999997</v>
      </c>
      <c r="T232" s="181">
        <f t="shared" si="337"/>
        <v>382778.88</v>
      </c>
      <c r="U232" s="181">
        <f t="shared" si="337"/>
        <v>512992.18999999994</v>
      </c>
      <c r="V232" s="181">
        <f t="shared" si="337"/>
        <v>403217.1</v>
      </c>
      <c r="W232" s="181">
        <f t="shared" si="337"/>
        <v>288502.84999999998</v>
      </c>
      <c r="X232" s="181">
        <f t="shared" si="337"/>
        <v>471417.67999999993</v>
      </c>
      <c r="Y232" s="181">
        <f t="shared" si="337"/>
        <v>461781.48</v>
      </c>
      <c r="Z232" s="181">
        <f t="shared" si="337"/>
        <v>392102.7</v>
      </c>
      <c r="AA232" s="181">
        <f t="shared" si="337"/>
        <v>314584.54000000004</v>
      </c>
      <c r="AB232" s="181">
        <f t="shared" si="337"/>
        <v>507424.50999999995</v>
      </c>
      <c r="AC232" s="181">
        <f t="shared" si="337"/>
        <v>362924.98</v>
      </c>
      <c r="AD232" s="181">
        <f t="shared" si="337"/>
        <v>344550.69</v>
      </c>
      <c r="AE232" s="37">
        <f t="shared" si="318"/>
        <v>465954.52999999997</v>
      </c>
      <c r="AF232" s="36">
        <f t="shared" si="324"/>
        <v>4908232.13</v>
      </c>
      <c r="AG232" s="161"/>
      <c r="AH232" s="48">
        <f t="shared" ref="AH232:AS232" si="338">AH196+AH208+AH220</f>
        <v>120660.01000000001</v>
      </c>
      <c r="AI232" s="188">
        <f t="shared" si="338"/>
        <v>97377.68</v>
      </c>
      <c r="AJ232" s="188">
        <f t="shared" si="338"/>
        <v>141384.15999999997</v>
      </c>
      <c r="AK232" s="188">
        <f t="shared" si="338"/>
        <v>112162.18999999999</v>
      </c>
      <c r="AL232" s="188">
        <f t="shared" si="338"/>
        <v>72022.36</v>
      </c>
      <c r="AM232" s="188">
        <f t="shared" si="338"/>
        <v>115157.33</v>
      </c>
      <c r="AN232" s="188">
        <f t="shared" si="338"/>
        <v>122890.92</v>
      </c>
      <c r="AO232" s="188">
        <f t="shared" si="338"/>
        <v>131647.71</v>
      </c>
      <c r="AP232" s="188">
        <f t="shared" si="338"/>
        <v>64406.12999999999</v>
      </c>
      <c r="AQ232" s="188">
        <f t="shared" si="338"/>
        <v>136266.97</v>
      </c>
      <c r="AR232" s="188">
        <f t="shared" si="338"/>
        <v>92840.22</v>
      </c>
      <c r="AS232" s="188">
        <f t="shared" si="338"/>
        <v>79072.91</v>
      </c>
      <c r="AT232" s="55">
        <f t="shared" si="326"/>
        <v>120660.01000000001</v>
      </c>
      <c r="AU232" s="56">
        <f t="shared" si="320"/>
        <v>1285888.5900000001</v>
      </c>
    </row>
    <row r="233" spans="1:47">
      <c r="A233" s="631"/>
      <c r="B233" s="634"/>
      <c r="C233" s="30" t="s">
        <v>72</v>
      </c>
      <c r="D233" s="48">
        <f t="shared" ref="D233:O233" si="339">D197+D209+D221</f>
        <v>64.88</v>
      </c>
      <c r="E233" s="149">
        <f t="shared" si="339"/>
        <v>112.58999999999999</v>
      </c>
      <c r="F233" s="149">
        <f t="shared" si="339"/>
        <v>113.74</v>
      </c>
      <c r="G233" s="149">
        <f t="shared" si="339"/>
        <v>94.49</v>
      </c>
      <c r="H233" s="149">
        <f t="shared" si="339"/>
        <v>67.589999999999989</v>
      </c>
      <c r="I233" s="149">
        <f t="shared" si="339"/>
        <v>118.99</v>
      </c>
      <c r="J233" s="149">
        <f t="shared" si="339"/>
        <v>111.78</v>
      </c>
      <c r="K233" s="149">
        <f t="shared" si="339"/>
        <v>107.26000000000002</v>
      </c>
      <c r="L233" s="149">
        <f t="shared" si="339"/>
        <v>109.78</v>
      </c>
      <c r="M233" s="149">
        <f t="shared" si="339"/>
        <v>74.14</v>
      </c>
      <c r="N233" s="149">
        <f t="shared" si="339"/>
        <v>73</v>
      </c>
      <c r="O233" s="149">
        <f t="shared" si="339"/>
        <v>112.61</v>
      </c>
      <c r="P233" s="99">
        <f t="shared" si="322"/>
        <v>64.88</v>
      </c>
      <c r="Q233" s="50">
        <f t="shared" si="316"/>
        <v>1160.8500000000001</v>
      </c>
      <c r="R233" s="161"/>
      <c r="S233" s="48">
        <f t="shared" ref="S233:AD233" si="340">S197+S209+S221</f>
        <v>306560</v>
      </c>
      <c r="T233" s="181">
        <f t="shared" si="340"/>
        <v>482611.73</v>
      </c>
      <c r="U233" s="181">
        <f t="shared" si="340"/>
        <v>521261.14</v>
      </c>
      <c r="V233" s="181">
        <f t="shared" si="340"/>
        <v>427613.37</v>
      </c>
      <c r="W233" s="181">
        <f t="shared" si="340"/>
        <v>312806.92</v>
      </c>
      <c r="X233" s="181">
        <f t="shared" si="340"/>
        <v>540822.64</v>
      </c>
      <c r="Y233" s="181">
        <f t="shared" si="340"/>
        <v>522091.43</v>
      </c>
      <c r="Z233" s="181">
        <f t="shared" si="340"/>
        <v>487802.44000000006</v>
      </c>
      <c r="AA233" s="181">
        <f t="shared" si="340"/>
        <v>498289.2</v>
      </c>
      <c r="AB233" s="181">
        <f t="shared" si="340"/>
        <v>356786.79</v>
      </c>
      <c r="AC233" s="181">
        <f t="shared" si="340"/>
        <v>319566.5</v>
      </c>
      <c r="AD233" s="181">
        <f t="shared" si="340"/>
        <v>496168</v>
      </c>
      <c r="AE233" s="37">
        <f t="shared" si="318"/>
        <v>306560</v>
      </c>
      <c r="AF233" s="36">
        <f t="shared" si="324"/>
        <v>5272380.1600000011</v>
      </c>
      <c r="AG233" s="161"/>
      <c r="AH233" s="48">
        <f t="shared" ref="AH233:AS233" si="341">AH197+AH209+AH221</f>
        <v>79482.240000000005</v>
      </c>
      <c r="AI233" s="188">
        <f t="shared" si="341"/>
        <v>112942.92</v>
      </c>
      <c r="AJ233" s="188">
        <f t="shared" si="341"/>
        <v>121761.4</v>
      </c>
      <c r="AK233" s="188">
        <f t="shared" si="341"/>
        <v>111326.08</v>
      </c>
      <c r="AL233" s="188">
        <f t="shared" si="341"/>
        <v>84993.42</v>
      </c>
      <c r="AM233" s="188">
        <f t="shared" si="341"/>
        <v>127419.13</v>
      </c>
      <c r="AN233" s="188">
        <f t="shared" si="341"/>
        <v>152029.99</v>
      </c>
      <c r="AO233" s="188">
        <f t="shared" si="341"/>
        <v>134641.82999999999</v>
      </c>
      <c r="AP233" s="188">
        <f t="shared" si="341"/>
        <v>136811.14000000001</v>
      </c>
      <c r="AQ233" s="188">
        <f t="shared" si="341"/>
        <v>101226.17000000001</v>
      </c>
      <c r="AR233" s="188">
        <f t="shared" si="341"/>
        <v>67453.63</v>
      </c>
      <c r="AS233" s="188">
        <f t="shared" si="341"/>
        <v>145898.44</v>
      </c>
      <c r="AT233" s="55">
        <f t="shared" si="326"/>
        <v>79482.240000000005</v>
      </c>
      <c r="AU233" s="56">
        <f t="shared" si="320"/>
        <v>1375986.39</v>
      </c>
    </row>
    <row r="234" spans="1:47">
      <c r="A234" s="631"/>
      <c r="B234" s="634"/>
      <c r="C234" s="30" t="s">
        <v>86</v>
      </c>
      <c r="D234" s="48">
        <f t="shared" ref="D234:O234" si="342">D198+D210+D222</f>
        <v>74.73</v>
      </c>
      <c r="E234" s="149">
        <f t="shared" si="342"/>
        <v>99.29</v>
      </c>
      <c r="F234" s="149">
        <f t="shared" si="342"/>
        <v>86.694999999999993</v>
      </c>
      <c r="G234" s="149">
        <f t="shared" si="342"/>
        <v>96.444999999999993</v>
      </c>
      <c r="H234" s="149">
        <f t="shared" si="342"/>
        <v>88.429999999999993</v>
      </c>
      <c r="I234" s="149">
        <f t="shared" si="342"/>
        <v>140.15000000000003</v>
      </c>
      <c r="J234" s="149">
        <f t="shared" si="342"/>
        <v>101.1</v>
      </c>
      <c r="K234" s="149">
        <f t="shared" si="342"/>
        <v>67.17</v>
      </c>
      <c r="L234" s="149">
        <f t="shared" si="342"/>
        <v>113.24000000000001</v>
      </c>
      <c r="M234" s="149">
        <f t="shared" si="342"/>
        <v>99.6</v>
      </c>
      <c r="N234" s="149">
        <f t="shared" si="342"/>
        <v>87.259999999999991</v>
      </c>
      <c r="O234" s="149">
        <f t="shared" si="342"/>
        <v>106.25</v>
      </c>
      <c r="P234" s="99">
        <f t="shared" si="322"/>
        <v>74.73</v>
      </c>
      <c r="Q234" s="50">
        <f t="shared" si="316"/>
        <v>1160.3599999999999</v>
      </c>
      <c r="R234" s="161"/>
      <c r="S234" s="48">
        <f t="shared" ref="S234:AD234" si="343">S198+S210+S222</f>
        <v>378914</v>
      </c>
      <c r="T234" s="181">
        <f t="shared" si="343"/>
        <v>410399.56</v>
      </c>
      <c r="U234" s="181">
        <f t="shared" si="343"/>
        <v>396553.12</v>
      </c>
      <c r="V234" s="181">
        <f t="shared" si="343"/>
        <v>446933.31999999995</v>
      </c>
      <c r="W234" s="181">
        <f t="shared" si="343"/>
        <v>405489.96</v>
      </c>
      <c r="X234" s="181">
        <f t="shared" si="343"/>
        <v>646815.82000000007</v>
      </c>
      <c r="Y234" s="181">
        <f t="shared" si="343"/>
        <v>434040.02</v>
      </c>
      <c r="Z234" s="181">
        <f t="shared" si="343"/>
        <v>334594.82999999996</v>
      </c>
      <c r="AA234" s="181">
        <f t="shared" si="343"/>
        <v>530125.23</v>
      </c>
      <c r="AB234" s="181">
        <f t="shared" si="343"/>
        <v>468824.89999999997</v>
      </c>
      <c r="AC234" s="181">
        <f t="shared" si="343"/>
        <v>418023.62</v>
      </c>
      <c r="AD234" s="181">
        <f t="shared" si="343"/>
        <v>505914</v>
      </c>
      <c r="AE234" s="37">
        <f t="shared" si="318"/>
        <v>378914</v>
      </c>
      <c r="AF234" s="36">
        <f t="shared" si="324"/>
        <v>5376628.3799999999</v>
      </c>
      <c r="AG234" s="161"/>
      <c r="AH234" s="48">
        <f t="shared" ref="AH234:AS234" si="344">AH198+AH210+AH222</f>
        <v>99193.299999999988</v>
      </c>
      <c r="AI234" s="188">
        <f t="shared" si="344"/>
        <v>90438.889999999985</v>
      </c>
      <c r="AJ234" s="188">
        <f t="shared" si="344"/>
        <v>119482.87</v>
      </c>
      <c r="AK234" s="188">
        <f t="shared" si="344"/>
        <v>108949.3</v>
      </c>
      <c r="AL234" s="188">
        <f t="shared" si="344"/>
        <v>99967.58</v>
      </c>
      <c r="AM234" s="188">
        <f t="shared" si="344"/>
        <v>173126.08000000002</v>
      </c>
      <c r="AN234" s="188">
        <f t="shared" si="344"/>
        <v>104226.01</v>
      </c>
      <c r="AO234" s="188">
        <f t="shared" si="344"/>
        <v>84052.670000000013</v>
      </c>
      <c r="AP234" s="188">
        <f t="shared" si="344"/>
        <v>153185.26999999999</v>
      </c>
      <c r="AQ234" s="188">
        <f t="shared" si="344"/>
        <v>120030.07999999999</v>
      </c>
      <c r="AR234" s="188">
        <f t="shared" si="344"/>
        <v>109144.33</v>
      </c>
      <c r="AS234" s="188">
        <f t="shared" si="344"/>
        <v>134241.93</v>
      </c>
      <c r="AT234" s="55">
        <f t="shared" si="326"/>
        <v>99193.299999999988</v>
      </c>
      <c r="AU234" s="56">
        <f t="shared" si="320"/>
        <v>1396038.31</v>
      </c>
    </row>
    <row r="235" spans="1:47">
      <c r="A235" s="631"/>
      <c r="B235" s="634"/>
      <c r="C235" s="30" t="s">
        <v>96</v>
      </c>
      <c r="D235" s="48">
        <f t="shared" ref="D235:O237" si="345">D199+D211+D223</f>
        <v>49.760000000000005</v>
      </c>
      <c r="E235" s="149">
        <f t="shared" si="345"/>
        <v>53.784999999999997</v>
      </c>
      <c r="F235" s="149">
        <f t="shared" si="345"/>
        <v>72.449999999999989</v>
      </c>
      <c r="G235" s="149">
        <f t="shared" si="345"/>
        <v>51.19</v>
      </c>
      <c r="H235" s="149">
        <f t="shared" si="345"/>
        <v>136.61000000000001</v>
      </c>
      <c r="I235" s="149">
        <f t="shared" si="345"/>
        <v>54.44</v>
      </c>
      <c r="J235" s="149">
        <f t="shared" si="345"/>
        <v>103.14</v>
      </c>
      <c r="K235" s="149">
        <f t="shared" si="345"/>
        <v>43.65</v>
      </c>
      <c r="L235" s="149">
        <f t="shared" si="345"/>
        <v>50.870000000000005</v>
      </c>
      <c r="M235" s="149">
        <f t="shared" si="345"/>
        <v>92.47</v>
      </c>
      <c r="N235" s="149">
        <f t="shared" si="345"/>
        <v>47.06</v>
      </c>
      <c r="O235" s="149">
        <f t="shared" si="345"/>
        <v>48.377557500000002</v>
      </c>
      <c r="P235" s="99">
        <f t="shared" si="322"/>
        <v>49.760000000000005</v>
      </c>
      <c r="Q235" s="50">
        <f t="shared" si="316"/>
        <v>803.80255749999992</v>
      </c>
      <c r="R235" s="161"/>
      <c r="S235" s="48">
        <f t="shared" ref="S235:AD237" si="346">S199+S211+S223</f>
        <v>255730</v>
      </c>
      <c r="T235" s="181">
        <f t="shared" si="346"/>
        <v>283688.29000000004</v>
      </c>
      <c r="U235" s="181">
        <f t="shared" si="346"/>
        <v>346259.76000000007</v>
      </c>
      <c r="V235" s="181">
        <f t="shared" si="346"/>
        <v>262906.17</v>
      </c>
      <c r="W235" s="181">
        <f t="shared" si="346"/>
        <v>614432.69999999995</v>
      </c>
      <c r="X235" s="181">
        <f t="shared" si="346"/>
        <v>286256.97000000003</v>
      </c>
      <c r="Y235" s="181">
        <f t="shared" si="346"/>
        <v>472757.75</v>
      </c>
      <c r="Z235" s="181">
        <f t="shared" si="346"/>
        <v>238400.36000000002</v>
      </c>
      <c r="AA235" s="181">
        <f t="shared" si="346"/>
        <v>268981.16000000003</v>
      </c>
      <c r="AB235" s="181">
        <f t="shared" si="346"/>
        <v>449158.92999999993</v>
      </c>
      <c r="AC235" s="181">
        <f t="shared" si="346"/>
        <v>262956.2</v>
      </c>
      <c r="AD235" s="181">
        <f t="shared" si="346"/>
        <v>268634</v>
      </c>
      <c r="AE235" s="37">
        <f t="shared" si="318"/>
        <v>255730</v>
      </c>
      <c r="AF235" s="36">
        <f t="shared" si="324"/>
        <v>4010162.29</v>
      </c>
      <c r="AG235" s="161"/>
      <c r="AH235" s="48">
        <f t="shared" ref="AH235:AS237" si="347">AH199+AH211+AH223</f>
        <v>70471.23</v>
      </c>
      <c r="AI235" s="188">
        <f t="shared" si="347"/>
        <v>79492.88</v>
      </c>
      <c r="AJ235" s="188">
        <f t="shared" si="347"/>
        <v>77278.709999999992</v>
      </c>
      <c r="AK235" s="188">
        <f t="shared" si="347"/>
        <v>71924.61</v>
      </c>
      <c r="AL235" s="188">
        <f t="shared" si="347"/>
        <v>158780.83000000002</v>
      </c>
      <c r="AM235" s="188">
        <f t="shared" si="347"/>
        <v>79622.430000000008</v>
      </c>
      <c r="AN235" s="188">
        <f t="shared" si="347"/>
        <v>106293.37999999999</v>
      </c>
      <c r="AO235" s="188">
        <f t="shared" si="347"/>
        <v>70366.8</v>
      </c>
      <c r="AP235" s="188">
        <f t="shared" si="347"/>
        <v>76107.41</v>
      </c>
      <c r="AQ235" s="188">
        <f t="shared" si="347"/>
        <v>103668.08</v>
      </c>
      <c r="AR235" s="188">
        <f t="shared" si="347"/>
        <v>73491.91</v>
      </c>
      <c r="AS235" s="188">
        <f t="shared" si="347"/>
        <v>70352</v>
      </c>
      <c r="AT235" s="55">
        <f t="shared" si="326"/>
        <v>70471.23</v>
      </c>
      <c r="AU235" s="56">
        <f t="shared" si="320"/>
        <v>1037850.27</v>
      </c>
    </row>
    <row r="236" spans="1:47">
      <c r="A236" s="631"/>
      <c r="B236" s="634"/>
      <c r="C236" s="30" t="s">
        <v>119</v>
      </c>
      <c r="D236" s="48">
        <f t="shared" si="345"/>
        <v>48.782672500000004</v>
      </c>
      <c r="E236" s="149"/>
      <c r="F236" s="149"/>
      <c r="G236" s="149"/>
      <c r="H236" s="149"/>
      <c r="I236" s="149"/>
      <c r="J236" s="149"/>
      <c r="K236" s="149"/>
      <c r="L236" s="149"/>
      <c r="M236" s="149"/>
      <c r="N236" s="149"/>
      <c r="O236" s="149"/>
      <c r="P236" s="99">
        <f t="shared" si="322"/>
        <v>48.782672500000004</v>
      </c>
      <c r="Q236" s="50">
        <f t="shared" si="316"/>
        <v>48.782672500000004</v>
      </c>
      <c r="R236" s="161"/>
      <c r="S236" s="48">
        <f t="shared" si="346"/>
        <v>256393</v>
      </c>
      <c r="T236" s="181"/>
      <c r="U236" s="181"/>
      <c r="V236" s="181"/>
      <c r="W236" s="181"/>
      <c r="X236" s="181"/>
      <c r="Y236" s="181"/>
      <c r="Z236" s="181"/>
      <c r="AA236" s="181"/>
      <c r="AB236" s="181"/>
      <c r="AC236" s="181"/>
      <c r="AD236" s="181"/>
      <c r="AE236" s="37">
        <f t="shared" si="318"/>
        <v>256393</v>
      </c>
      <c r="AF236" s="36">
        <f>AF200+AF212+AF224</f>
        <v>256393</v>
      </c>
      <c r="AG236" s="161"/>
      <c r="AH236" s="48">
        <f t="shared" si="347"/>
        <v>46096</v>
      </c>
      <c r="AI236" s="188"/>
      <c r="AJ236" s="188"/>
      <c r="AK236" s="188"/>
      <c r="AL236" s="188"/>
      <c r="AM236" s="188"/>
      <c r="AN236" s="188"/>
      <c r="AO236" s="188"/>
      <c r="AP236" s="188"/>
      <c r="AQ236" s="188"/>
      <c r="AR236" s="188"/>
      <c r="AS236" s="188"/>
      <c r="AT236" s="55">
        <f t="shared" si="326"/>
        <v>46096</v>
      </c>
      <c r="AU236" s="56">
        <f t="shared" si="320"/>
        <v>46096</v>
      </c>
    </row>
    <row r="237" spans="1:47">
      <c r="A237" s="631"/>
      <c r="B237" s="634"/>
      <c r="C237" s="30" t="s">
        <v>120</v>
      </c>
      <c r="D237" s="48">
        <f t="shared" si="345"/>
        <v>64</v>
      </c>
      <c r="E237" s="149">
        <f t="shared" si="345"/>
        <v>64</v>
      </c>
      <c r="F237" s="149">
        <f t="shared" si="345"/>
        <v>64.5</v>
      </c>
      <c r="G237" s="149">
        <f t="shared" si="345"/>
        <v>67</v>
      </c>
      <c r="H237" s="149">
        <f t="shared" si="345"/>
        <v>64</v>
      </c>
      <c r="I237" s="149">
        <f t="shared" si="345"/>
        <v>64.5</v>
      </c>
      <c r="J237" s="149">
        <f t="shared" si="345"/>
        <v>64</v>
      </c>
      <c r="K237" s="149">
        <f t="shared" si="345"/>
        <v>64</v>
      </c>
      <c r="L237" s="149">
        <f t="shared" si="345"/>
        <v>67.5</v>
      </c>
      <c r="M237" s="149">
        <f t="shared" si="345"/>
        <v>65</v>
      </c>
      <c r="N237" s="149">
        <f t="shared" si="345"/>
        <v>65</v>
      </c>
      <c r="O237" s="149">
        <f t="shared" si="345"/>
        <v>66.875</v>
      </c>
      <c r="P237" s="99">
        <f t="shared" si="322"/>
        <v>64</v>
      </c>
      <c r="Q237" s="50">
        <f>Q201+Q213+Q225</f>
        <v>780.375</v>
      </c>
      <c r="R237" s="161"/>
      <c r="S237" s="48">
        <f t="shared" si="346"/>
        <v>327918.22511521366</v>
      </c>
      <c r="T237" s="181">
        <f t="shared" si="346"/>
        <v>325303.43511521368</v>
      </c>
      <c r="U237" s="181">
        <f t="shared" si="346"/>
        <v>319335.46511521359</v>
      </c>
      <c r="V237" s="181">
        <f t="shared" si="346"/>
        <v>336129.32511521364</v>
      </c>
      <c r="W237" s="181">
        <f t="shared" si="346"/>
        <v>324658.65311521367</v>
      </c>
      <c r="X237" s="181">
        <f t="shared" si="346"/>
        <v>326034.91011521366</v>
      </c>
      <c r="Y237" s="181">
        <f t="shared" si="346"/>
        <v>321734.75011521368</v>
      </c>
      <c r="Z237" s="181">
        <f t="shared" si="346"/>
        <v>321222.96211521362</v>
      </c>
      <c r="AA237" s="181">
        <f t="shared" si="346"/>
        <v>336815.97200000001</v>
      </c>
      <c r="AB237" s="181">
        <f t="shared" si="346"/>
        <v>330867.05511521368</v>
      </c>
      <c r="AC237" s="181">
        <f t="shared" si="346"/>
        <v>321608.95011521364</v>
      </c>
      <c r="AD237" s="181">
        <f t="shared" si="346"/>
        <v>333830.54511521367</v>
      </c>
      <c r="AE237" s="37">
        <f t="shared" si="318"/>
        <v>327918.22511521366</v>
      </c>
      <c r="AF237" s="36">
        <f>AF201+AF213+AF225</f>
        <v>3925460.2482673503</v>
      </c>
      <c r="AG237" s="161"/>
      <c r="AH237" s="48">
        <f t="shared" si="347"/>
        <v>88998.68611521367</v>
      </c>
      <c r="AI237" s="188">
        <f t="shared" si="347"/>
        <v>84801.939115213667</v>
      </c>
      <c r="AJ237" s="188">
        <f t="shared" si="347"/>
        <v>77350.122615213666</v>
      </c>
      <c r="AK237" s="188">
        <f t="shared" si="347"/>
        <v>85685.142615213641</v>
      </c>
      <c r="AL237" s="188">
        <f t="shared" si="347"/>
        <v>85739.740615213654</v>
      </c>
      <c r="AM237" s="188">
        <f t="shared" si="347"/>
        <v>85159.757115213666</v>
      </c>
      <c r="AN237" s="188">
        <f t="shared" si="347"/>
        <v>84040.935615213675</v>
      </c>
      <c r="AO237" s="188">
        <f t="shared" si="347"/>
        <v>80760.055865213668</v>
      </c>
      <c r="AP237" s="188">
        <f t="shared" si="347"/>
        <v>86997.032000000007</v>
      </c>
      <c r="AQ237" s="188">
        <f t="shared" si="347"/>
        <v>87910.17711521365</v>
      </c>
      <c r="AR237" s="188">
        <f t="shared" si="347"/>
        <v>78414.427615213659</v>
      </c>
      <c r="AS237" s="188">
        <f t="shared" si="347"/>
        <v>84091.400115213663</v>
      </c>
      <c r="AT237" s="55">
        <f t="shared" si="326"/>
        <v>88998.68611521367</v>
      </c>
      <c r="AU237" s="56">
        <f t="shared" si="320"/>
        <v>1009949.4165173501</v>
      </c>
    </row>
    <row r="238" spans="1:47" ht="15.75" thickBot="1">
      <c r="A238" s="632"/>
      <c r="B238" s="635"/>
      <c r="C238" s="31" t="s">
        <v>18</v>
      </c>
      <c r="D238" s="94">
        <f t="shared" ref="D238:O238" si="348">D236-D237</f>
        <v>-15.217327499999996</v>
      </c>
      <c r="E238" s="150">
        <f t="shared" si="348"/>
        <v>-64</v>
      </c>
      <c r="F238" s="150">
        <f t="shared" si="348"/>
        <v>-64.5</v>
      </c>
      <c r="G238" s="150">
        <f t="shared" si="348"/>
        <v>-67</v>
      </c>
      <c r="H238" s="150">
        <f t="shared" si="348"/>
        <v>-64</v>
      </c>
      <c r="I238" s="150">
        <f t="shared" si="348"/>
        <v>-64.5</v>
      </c>
      <c r="J238" s="150">
        <f t="shared" si="348"/>
        <v>-64</v>
      </c>
      <c r="K238" s="150">
        <f t="shared" si="348"/>
        <v>-64</v>
      </c>
      <c r="L238" s="150">
        <f t="shared" si="348"/>
        <v>-67.5</v>
      </c>
      <c r="M238" s="150">
        <f t="shared" si="348"/>
        <v>-65</v>
      </c>
      <c r="N238" s="150">
        <f t="shared" si="348"/>
        <v>-65</v>
      </c>
      <c r="O238" s="150">
        <f t="shared" si="348"/>
        <v>-66.875</v>
      </c>
      <c r="P238" s="116">
        <f t="shared" si="322"/>
        <v>-15.217327499999996</v>
      </c>
      <c r="Q238" s="98">
        <f>Q202+Q214+Q226</f>
        <v>-731.59232750000001</v>
      </c>
      <c r="R238" s="162"/>
      <c r="S238" s="94">
        <f t="shared" ref="S238:AD238" si="349">S236-S237</f>
        <v>-71525.22511521366</v>
      </c>
      <c r="T238" s="229">
        <f t="shared" si="349"/>
        <v>-325303.43511521368</v>
      </c>
      <c r="U238" s="229">
        <f t="shared" si="349"/>
        <v>-319335.46511521359</v>
      </c>
      <c r="V238" s="229">
        <f t="shared" si="349"/>
        <v>-336129.32511521364</v>
      </c>
      <c r="W238" s="229">
        <f t="shared" si="349"/>
        <v>-324658.65311521367</v>
      </c>
      <c r="X238" s="229">
        <f t="shared" si="349"/>
        <v>-326034.91011521366</v>
      </c>
      <c r="Y238" s="229">
        <f t="shared" si="349"/>
        <v>-321734.75011521368</v>
      </c>
      <c r="Z238" s="229">
        <f t="shared" si="349"/>
        <v>-321222.96211521362</v>
      </c>
      <c r="AA238" s="229">
        <f t="shared" si="349"/>
        <v>-336815.97200000001</v>
      </c>
      <c r="AB238" s="229">
        <f t="shared" si="349"/>
        <v>-330867.05511521368</v>
      </c>
      <c r="AC238" s="229">
        <f t="shared" si="349"/>
        <v>-321608.95011521364</v>
      </c>
      <c r="AD238" s="229">
        <f t="shared" si="349"/>
        <v>-333830.54511521367</v>
      </c>
      <c r="AE238" s="92">
        <f t="shared" si="318"/>
        <v>-71525.22511521366</v>
      </c>
      <c r="AF238" s="93">
        <f>AF202+AF214+AF226</f>
        <v>-3669067.2482673503</v>
      </c>
      <c r="AG238" s="162"/>
      <c r="AH238" s="94">
        <f t="shared" ref="AH238:AS238" si="350">AH236-AH237</f>
        <v>-42902.68611521367</v>
      </c>
      <c r="AI238" s="231">
        <f t="shared" si="350"/>
        <v>-84801.939115213667</v>
      </c>
      <c r="AJ238" s="231">
        <f t="shared" si="350"/>
        <v>-77350.122615213666</v>
      </c>
      <c r="AK238" s="231">
        <f t="shared" si="350"/>
        <v>-85685.142615213641</v>
      </c>
      <c r="AL238" s="231">
        <f t="shared" si="350"/>
        <v>-85739.740615213654</v>
      </c>
      <c r="AM238" s="231">
        <f t="shared" si="350"/>
        <v>-85159.757115213666</v>
      </c>
      <c r="AN238" s="231">
        <f t="shared" si="350"/>
        <v>-84040.935615213675</v>
      </c>
      <c r="AO238" s="231">
        <f t="shared" si="350"/>
        <v>-80760.055865213668</v>
      </c>
      <c r="AP238" s="231">
        <f t="shared" si="350"/>
        <v>-86997.032000000007</v>
      </c>
      <c r="AQ238" s="231">
        <f t="shared" si="350"/>
        <v>-87910.17711521365</v>
      </c>
      <c r="AR238" s="231">
        <f t="shared" si="350"/>
        <v>-78414.427615213659</v>
      </c>
      <c r="AS238" s="231">
        <f t="shared" si="350"/>
        <v>-84091.400115213663</v>
      </c>
      <c r="AT238" s="100">
        <f t="shared" si="326"/>
        <v>-42902.68611521367</v>
      </c>
      <c r="AU238" s="114">
        <f t="shared" si="320"/>
        <v>-963853.41651735024</v>
      </c>
    </row>
  </sheetData>
  <mergeCells count="12">
    <mergeCell ref="A1:C1"/>
    <mergeCell ref="A2:C2"/>
    <mergeCell ref="A3:B3"/>
    <mergeCell ref="A35:A46"/>
    <mergeCell ref="A143:A190"/>
    <mergeCell ref="A95:A142"/>
    <mergeCell ref="A47:A94"/>
    <mergeCell ref="D4:Q4"/>
    <mergeCell ref="AH4:AU4"/>
    <mergeCell ref="S4:AF4"/>
    <mergeCell ref="A191:A238"/>
    <mergeCell ref="B227:B238"/>
  </mergeCells>
  <conditionalFormatting sqref="G3:Q3 AV193:IB206 C4:D4 AV71:IR81 AV167:IR192 A1:A3 C3:E3 D5:Q5 D1:Q2 AV35:IR69 B239:Q1048576 AV1:IR5 S1:AF3 AV207:IR1048576 S239:AF1048576 AH241:AU1048576 AH1:AU3 B6 C20:G20 T6:V11 AI6:AK11 I7:I11 I167:I177 I71:I81 I35:I45 L7:L11 X6:Y11 L35:L45 N71:N81 N167:N177 AH239:AO240 AQ239:AU240 B7:G11 B35:G45 B71:G81 B167:G177 B13:G18 L13:L18 I13:I18 B12:N12 I20:I24 L20:L24 B19:C19 B33:C33 B47:G57 B46:C46 N47:N57 I47:I57 I59:I69 N59:N69 B59:G69 B58:C58 B178:C178 I179:I188 B190:C190 X13:Y18 T13:V18 T12:AC12 T20:V25 X20:Y25 X27:Y31 T27:V31 AA6:AC11 AA13:AC18 AA20:AC25 AA27:AC31 AM13:AR18 AI13:AK18 AI12:AR12 AI20:AK25 AM27:AR31 AI27:AK31 AM6:AR11 AM20:AR25 AE6:AF33 AT6:IR33 B21:G24 P7:Q33 N35:N45 L27:L31 I27:I31 B25:D25 B27:G31 B32:D32 B189:O189 B26:C26 B179:G188 P35:Q69 P71:Q81 P167:Q190">
    <cfRule type="cellIs" dxfId="602" priority="662" stopIfTrue="1" operator="lessThan">
      <formula>0</formula>
    </cfRule>
  </conditionalFormatting>
  <conditionalFormatting sqref="AI35:AK45 AI167:AK177 AM167:AM177 AM71:AM81 AM35:AM45 AP35:AP45 AR71:AR81 AR167:AR177 AR47:AR57 AM47:AM57 AI47:AK57 AI59:AK69 AM59:AM69 AR59:AR69 AR179:AR188 AM179:AM188 AR35:AR45 AU167:AU190 AU71:AU81 AU45:AU69 AT45:AT91 AT35:AU44 AI71:AK81 AI179:AK188 AT94:AT238">
    <cfRule type="cellIs" dxfId="601" priority="631" stopIfTrue="1" operator="lessThan">
      <formula>0</formula>
    </cfRule>
  </conditionalFormatting>
  <conditionalFormatting sqref="S4">
    <cfRule type="cellIs" dxfId="600" priority="625" stopIfTrue="1" operator="lessThan">
      <formula>0</formula>
    </cfRule>
  </conditionalFormatting>
  <conditionalFormatting sqref="AH5:AR5 AT5:AU5">
    <cfRule type="cellIs" dxfId="599" priority="630" stopIfTrue="1" operator="lessThan">
      <formula>0</formula>
    </cfRule>
  </conditionalFormatting>
  <conditionalFormatting sqref="AH4">
    <cfRule type="cellIs" dxfId="598" priority="628" stopIfTrue="1" operator="lessThan">
      <formula>0</formula>
    </cfRule>
  </conditionalFormatting>
  <conditionalFormatting sqref="S5:Y5 T71:V81 T167:V177 T35:V45 X35:X45 X167:X177 X71:X81 AA35:AA45 AA5:AF5 X47:X57 T47:V57 T59:V69 X59:X69 X179:X188 T179:V188 AC167:AC177 AC179:AC188 AC35:AC45 AC47:AC57 AC59:AC69 AF60:AF69 AC71:AC81 AF72:AF81 AE60:AE82 AF167:AF190 AE71:AF71 AE35:AF59">
    <cfRule type="cellIs" dxfId="597" priority="627" stopIfTrue="1" operator="lessThan">
      <formula>0</formula>
    </cfRule>
  </conditionalFormatting>
  <conditionalFormatting sqref="A35">
    <cfRule type="cellIs" dxfId="596" priority="624" stopIfTrue="1" operator="lessThan">
      <formula>0</formula>
    </cfRule>
  </conditionalFormatting>
  <conditionalFormatting sqref="A47">
    <cfRule type="cellIs" dxfId="595" priority="623" stopIfTrue="1" operator="lessThan">
      <formula>0</formula>
    </cfRule>
  </conditionalFormatting>
  <conditionalFormatting sqref="AV70:IR70 B70:C70 P70:Q70">
    <cfRule type="cellIs" dxfId="594" priority="622" stopIfTrue="1" operator="lessThan">
      <formula>0</formula>
    </cfRule>
  </conditionalFormatting>
  <conditionalFormatting sqref="AU70">
    <cfRule type="cellIs" dxfId="593" priority="621" stopIfTrue="1" operator="lessThan">
      <formula>0</formula>
    </cfRule>
  </conditionalFormatting>
  <conditionalFormatting sqref="AF70">
    <cfRule type="cellIs" dxfId="592" priority="620" stopIfTrue="1" operator="lessThan">
      <formula>0</formula>
    </cfRule>
  </conditionalFormatting>
  <conditionalFormatting sqref="T119:V129 X119:X129 AC119:AC129 AF119:AF130">
    <cfRule type="cellIs" dxfId="591" priority="608" stopIfTrue="1" operator="lessThan">
      <formula>0</formula>
    </cfRule>
  </conditionalFormatting>
  <conditionalFormatting sqref="AV82:IR82 B82:C82 P82:Q82">
    <cfRule type="cellIs" dxfId="590" priority="618" stopIfTrue="1" operator="lessThan">
      <formula>0</formula>
    </cfRule>
  </conditionalFormatting>
  <conditionalFormatting sqref="AU82">
    <cfRule type="cellIs" dxfId="589" priority="617" stopIfTrue="1" operator="lessThan">
      <formula>0</formula>
    </cfRule>
  </conditionalFormatting>
  <conditionalFormatting sqref="AF82">
    <cfRule type="cellIs" dxfId="588" priority="616" stopIfTrue="1" operator="lessThan">
      <formula>0</formula>
    </cfRule>
  </conditionalFormatting>
  <conditionalFormatting sqref="A6">
    <cfRule type="cellIs" dxfId="587" priority="611" stopIfTrue="1" operator="lessThan">
      <formula>0</formula>
    </cfRule>
  </conditionalFormatting>
  <conditionalFormatting sqref="C6:G6 I6 L6 P6:Q6">
    <cfRule type="cellIs" dxfId="586" priority="614" stopIfTrue="1" operator="lessThan">
      <formula>0</formula>
    </cfRule>
  </conditionalFormatting>
  <conditionalFormatting sqref="A95">
    <cfRule type="cellIs" dxfId="585" priority="604" stopIfTrue="1" operator="lessThan">
      <formula>0</formula>
    </cfRule>
  </conditionalFormatting>
  <conditionalFormatting sqref="AV119:IR130 B119:G127 I119:I129 N119:N129 B130:C130 B128:B129 D128:G129 P119:Q130">
    <cfRule type="cellIs" dxfId="584" priority="610" stopIfTrue="1" operator="lessThan">
      <formula>0</formula>
    </cfRule>
  </conditionalFormatting>
  <conditionalFormatting sqref="AI119:AK129 AM119:AM129 AR119:AR129 AU119:AU130">
    <cfRule type="cellIs" dxfId="583" priority="609" stopIfTrue="1" operator="lessThan">
      <formula>0</formula>
    </cfRule>
  </conditionalFormatting>
  <conditionalFormatting sqref="T143:V153 X143:X153 X155:X165 T155:V165 AC143:AC153 AC155:AC165 AF143:AF166">
    <cfRule type="cellIs" dxfId="582" priority="601" stopIfTrue="1" operator="lessThan">
      <formula>0</formula>
    </cfRule>
  </conditionalFormatting>
  <conditionalFormatting sqref="A143">
    <cfRule type="cellIs" dxfId="581" priority="600" stopIfTrue="1" operator="lessThan">
      <formula>0</formula>
    </cfRule>
  </conditionalFormatting>
  <conditionalFormatting sqref="AV95:IR118 B95:G103 I95:I105 N95:N105 B107:G115 B104:B105 D104:G105 B118:C118 B116:B117 D116:G117 B106:C106 N107:N117 I107:I117 P95:Q118">
    <cfRule type="cellIs" dxfId="580" priority="607" stopIfTrue="1" operator="lessThan">
      <formula>0</formula>
    </cfRule>
  </conditionalFormatting>
  <conditionalFormatting sqref="AI95:AK105 AM95:AM105 AR95:AR105 AR107:AR117 AM107:AM117 AI107:AK117 AU95:AU118">
    <cfRule type="cellIs" dxfId="579" priority="606" stopIfTrue="1" operator="lessThan">
      <formula>0</formula>
    </cfRule>
  </conditionalFormatting>
  <conditionalFormatting sqref="T95:V105 X95:X105 X107:X117 T107:V117 AC95:AC105 AC107:AC117 AF95:AF118">
    <cfRule type="cellIs" dxfId="578" priority="605" stopIfTrue="1" operator="lessThan">
      <formula>0</formula>
    </cfRule>
  </conditionalFormatting>
  <conditionalFormatting sqref="X131:X140 AC131:AC140 AF131:AF142 AD139 T131:V140">
    <cfRule type="cellIs" dxfId="577" priority="597" stopIfTrue="1" operator="lessThan">
      <formula>0</formula>
    </cfRule>
  </conditionalFormatting>
  <conditionalFormatting sqref="AV143:IR166 B143:G151 I143:I153 N143:N153 B155:G163 B152:B153 D152:G153 B166:C166 B164:B165 D164:G165 B154:C154 I155:I165 N155:N165 P143:Q166">
    <cfRule type="cellIs" dxfId="576" priority="603" stopIfTrue="1" operator="lessThan">
      <formula>0</formula>
    </cfRule>
  </conditionalFormatting>
  <conditionalFormatting sqref="AI143:AK153 AM143:AM153 AR143:AR153 AR155:AR165 AM155:AM165 AI155:AK165 AU143:AU166">
    <cfRule type="cellIs" dxfId="575" priority="602" stopIfTrue="1" operator="lessThan">
      <formula>0</formula>
    </cfRule>
  </conditionalFormatting>
  <conditionalFormatting sqref="AM131:AM140 AR131:AR140 AU131:AU142 AI131:AK140">
    <cfRule type="cellIs" dxfId="574" priority="598" stopIfTrue="1" operator="lessThan">
      <formula>0</formula>
    </cfRule>
  </conditionalFormatting>
  <conditionalFormatting sqref="B131:G139 AV131:IR142 I131:I140 N131:N140 B142:C142 B140:B141 D140:G140 P131:Q142">
    <cfRule type="cellIs" dxfId="573" priority="599" stopIfTrue="1" operator="lessThan">
      <formula>0</formula>
    </cfRule>
  </conditionalFormatting>
  <conditionalFormatting sqref="X83:X92 AC83:AC92 AF83:AF94 T83:V92">
    <cfRule type="cellIs" dxfId="572" priority="591" stopIfTrue="1" operator="lessThan">
      <formula>0</formula>
    </cfRule>
  </conditionalFormatting>
  <conditionalFormatting sqref="B83:G91 AV83:IR94 I83:I92 B94:C94 B92:B93 N83:N92 D92:G92 P83:Q94">
    <cfRule type="cellIs" dxfId="571" priority="593" stopIfTrue="1" operator="lessThan">
      <formula>0</formula>
    </cfRule>
  </conditionalFormatting>
  <conditionalFormatting sqref="AI83:AK91 AM83:AM91 AR83:AR91 AU83:AU94">
    <cfRule type="cellIs" dxfId="570" priority="592" stopIfTrue="1" operator="lessThan">
      <formula>0</formula>
    </cfRule>
  </conditionalFormatting>
  <conditionalFormatting sqref="A5:B5">
    <cfRule type="cellIs" dxfId="569" priority="590" stopIfTrue="1" operator="lessThan">
      <formula>0</formula>
    </cfRule>
  </conditionalFormatting>
  <conditionalFormatting sqref="C5">
    <cfRule type="cellIs" dxfId="568" priority="589" stopIfTrue="1" operator="lessThan">
      <formula>0</formula>
    </cfRule>
  </conditionalFormatting>
  <conditionalFormatting sqref="B215:C223 C228:C235 B226:C227 B224:B225 C238">
    <cfRule type="cellIs" dxfId="567" priority="588" stopIfTrue="1" operator="lessThan">
      <formula>0</formula>
    </cfRule>
  </conditionalFormatting>
  <conditionalFormatting sqref="B191:C199 B202:C211 B200:B201 B214:C214 B212:B213">
    <cfRule type="cellIs" dxfId="566" priority="587" stopIfTrue="1" operator="lessThan">
      <formula>0</formula>
    </cfRule>
  </conditionalFormatting>
  <conditionalFormatting sqref="A191">
    <cfRule type="cellIs" dxfId="565" priority="586" stopIfTrue="1" operator="lessThan">
      <formula>0</formula>
    </cfRule>
  </conditionalFormatting>
  <conditionalFormatting sqref="I215:I224 I227:I236 D227:G236 D215:G224 P215:Q225 P227:Q238 Q226 D225:O225">
    <cfRule type="cellIs" dxfId="564" priority="585" stopIfTrue="1" operator="lessThan">
      <formula>0</formula>
    </cfRule>
  </conditionalFormatting>
  <conditionalFormatting sqref="AM215:AM224 AR215:AR224 AR227:AR235 AM227:AM235 AU215:AU238 AI227:AK235 AI215:AK224">
    <cfRule type="cellIs" dxfId="563" priority="584" stopIfTrue="1" operator="lessThan">
      <formula>0</formula>
    </cfRule>
  </conditionalFormatting>
  <conditionalFormatting sqref="X215:X224 X227:X236 AC215:AC224 AC227:AC236 AF215:AF238 T227:V236 T215:V224">
    <cfRule type="cellIs" dxfId="562" priority="583" stopIfTrue="1" operator="lessThan">
      <formula>0</formula>
    </cfRule>
  </conditionalFormatting>
  <conditionalFormatting sqref="X191:X200 X203:X212 AC191:AC200 AC203:AC212 AF191:AF214 T191:V200 T203:V212">
    <cfRule type="cellIs" dxfId="561" priority="580" stopIfTrue="1" operator="lessThan">
      <formula>0</formula>
    </cfRule>
  </conditionalFormatting>
  <conditionalFormatting sqref="I191:I212 D203:G212 E202:G202 D213:O213 D191:G201 P191:Q214">
    <cfRule type="cellIs" dxfId="560" priority="582" stopIfTrue="1" operator="lessThan">
      <formula>0</formula>
    </cfRule>
  </conditionalFormatting>
  <conditionalFormatting sqref="AM191:AM200 AR191:AR200 AR203:AR212 AM203:AM212 AU191:AU214 AI203:AK212 AI191:AK200">
    <cfRule type="cellIs" dxfId="559" priority="581" stopIfTrue="1" operator="lessThan">
      <formula>0</formula>
    </cfRule>
  </conditionalFormatting>
  <conditionalFormatting sqref="A13">
    <cfRule type="cellIs" dxfId="558" priority="579" stopIfTrue="1" operator="lessThan">
      <formula>0</formula>
    </cfRule>
  </conditionalFormatting>
  <conditionalFormatting sqref="B20">
    <cfRule type="cellIs" dxfId="557" priority="577" stopIfTrue="1" operator="lessThan">
      <formula>0</formula>
    </cfRule>
  </conditionalFormatting>
  <conditionalFormatting sqref="H35:H45 H71:H81 H167:H177 H7:H11 H13:H18 H20:H24 H47:H57 H59:H69 H179:H188 H27:H31">
    <cfRule type="cellIs" dxfId="556" priority="576" stopIfTrue="1" operator="lessThan">
      <formula>0</formula>
    </cfRule>
  </conditionalFormatting>
  <conditionalFormatting sqref="H6">
    <cfRule type="cellIs" dxfId="555" priority="573" stopIfTrue="1" operator="lessThan">
      <formula>0</formula>
    </cfRule>
  </conditionalFormatting>
  <conditionalFormatting sqref="H119:H129">
    <cfRule type="cellIs" dxfId="554" priority="572" stopIfTrue="1" operator="lessThan">
      <formula>0</formula>
    </cfRule>
  </conditionalFormatting>
  <conditionalFormatting sqref="H95:H105 H107:H117">
    <cfRule type="cellIs" dxfId="553" priority="571" stopIfTrue="1" operator="lessThan">
      <formula>0</formula>
    </cfRule>
  </conditionalFormatting>
  <conditionalFormatting sqref="H143:H153 H155:H165">
    <cfRule type="cellIs" dxfId="552" priority="570" stopIfTrue="1" operator="lessThan">
      <formula>0</formula>
    </cfRule>
  </conditionalFormatting>
  <conditionalFormatting sqref="H131:H140">
    <cfRule type="cellIs" dxfId="551" priority="569" stopIfTrue="1" operator="lessThan">
      <formula>0</formula>
    </cfRule>
  </conditionalFormatting>
  <conditionalFormatting sqref="H83:H92">
    <cfRule type="cellIs" dxfId="550" priority="568" stopIfTrue="1" operator="lessThan">
      <formula>0</formula>
    </cfRule>
  </conditionalFormatting>
  <conditionalFormatting sqref="H215:H224 H227:H236">
    <cfRule type="cellIs" dxfId="549" priority="567" stopIfTrue="1" operator="lessThan">
      <formula>0</formula>
    </cfRule>
  </conditionalFormatting>
  <conditionalFormatting sqref="H191:H212">
    <cfRule type="cellIs" dxfId="548" priority="566" stopIfTrue="1" operator="lessThan">
      <formula>0</formula>
    </cfRule>
  </conditionalFormatting>
  <conditionalFormatting sqref="W6:W11 W13:W18 W20:W25 W27:W31">
    <cfRule type="cellIs" dxfId="547" priority="565" stopIfTrue="1" operator="lessThan">
      <formula>0</formula>
    </cfRule>
  </conditionalFormatting>
  <conditionalFormatting sqref="W71:W81 W167:W177 W35:W45 W47:W57 W59:W69 W179:W188">
    <cfRule type="cellIs" dxfId="546" priority="564" stopIfTrue="1" operator="lessThan">
      <formula>0</formula>
    </cfRule>
  </conditionalFormatting>
  <conditionalFormatting sqref="W119:W129">
    <cfRule type="cellIs" dxfId="545" priority="561" stopIfTrue="1" operator="lessThan">
      <formula>0</formula>
    </cfRule>
  </conditionalFormatting>
  <conditionalFormatting sqref="W143:W153 W155:W165">
    <cfRule type="cellIs" dxfId="544" priority="559" stopIfTrue="1" operator="lessThan">
      <formula>0</formula>
    </cfRule>
  </conditionalFormatting>
  <conditionalFormatting sqref="W95:W105 W107:W117">
    <cfRule type="cellIs" dxfId="543" priority="560" stopIfTrue="1" operator="lessThan">
      <formula>0</formula>
    </cfRule>
  </conditionalFormatting>
  <conditionalFormatting sqref="W131:W140">
    <cfRule type="cellIs" dxfId="542" priority="558" stopIfTrue="1" operator="lessThan">
      <formula>0</formula>
    </cfRule>
  </conditionalFormatting>
  <conditionalFormatting sqref="W83:W92">
    <cfRule type="cellIs" dxfId="541" priority="557" stopIfTrue="1" operator="lessThan">
      <formula>0</formula>
    </cfRule>
  </conditionalFormatting>
  <conditionalFormatting sqref="W215:W224 W227:W236">
    <cfRule type="cellIs" dxfId="540" priority="556" stopIfTrue="1" operator="lessThan">
      <formula>0</formula>
    </cfRule>
  </conditionalFormatting>
  <conditionalFormatting sqref="W191:W200 W203:W212">
    <cfRule type="cellIs" dxfId="539" priority="555" stopIfTrue="1" operator="lessThan">
      <formula>0</formula>
    </cfRule>
  </conditionalFormatting>
  <conditionalFormatting sqref="AL6:AL11 AL13:AL18 AL20:AL25 AL27:AL31">
    <cfRule type="cellIs" dxfId="538" priority="554" stopIfTrue="1" operator="lessThan">
      <formula>0</formula>
    </cfRule>
  </conditionalFormatting>
  <conditionalFormatting sqref="AL35:AL45 AL71:AL81 AL167:AL177 AL47:AL57 AL59:AL69 AL179:AL188">
    <cfRule type="cellIs" dxfId="537" priority="553" stopIfTrue="1" operator="lessThan">
      <formula>0</formula>
    </cfRule>
  </conditionalFormatting>
  <conditionalFormatting sqref="J95:J105 J107:J117">
    <cfRule type="cellIs" dxfId="536" priority="537" stopIfTrue="1" operator="lessThan">
      <formula>0</formula>
    </cfRule>
  </conditionalFormatting>
  <conditionalFormatting sqref="AL119:AL129">
    <cfRule type="cellIs" dxfId="535" priority="550" stopIfTrue="1" operator="lessThan">
      <formula>0</formula>
    </cfRule>
  </conditionalFormatting>
  <conditionalFormatting sqref="AL95:AL105 AL107:AL117">
    <cfRule type="cellIs" dxfId="534" priority="549" stopIfTrue="1" operator="lessThan">
      <formula>0</formula>
    </cfRule>
  </conditionalFormatting>
  <conditionalFormatting sqref="AL143:AL153 AL155:AL165">
    <cfRule type="cellIs" dxfId="533" priority="548" stopIfTrue="1" operator="lessThan">
      <formula>0</formula>
    </cfRule>
  </conditionalFormatting>
  <conditionalFormatting sqref="AL131:AL140">
    <cfRule type="cellIs" dxfId="532" priority="547" stopIfTrue="1" operator="lessThan">
      <formula>0</formula>
    </cfRule>
  </conditionalFormatting>
  <conditionalFormatting sqref="AL83:AL91">
    <cfRule type="cellIs" dxfId="531" priority="546" stopIfTrue="1" operator="lessThan">
      <formula>0</formula>
    </cfRule>
  </conditionalFormatting>
  <conditionalFormatting sqref="AL215:AL224 AL227:AL235">
    <cfRule type="cellIs" dxfId="530" priority="545" stopIfTrue="1" operator="lessThan">
      <formula>0</formula>
    </cfRule>
  </conditionalFormatting>
  <conditionalFormatting sqref="AL191:AL200 AL203:AL212">
    <cfRule type="cellIs" dxfId="529" priority="544" stopIfTrue="1" operator="lessThan">
      <formula>0</formula>
    </cfRule>
  </conditionalFormatting>
  <conditionalFormatting sqref="J7:J11 J13:J18 J20:J24 J27:J31">
    <cfRule type="cellIs" dxfId="528" priority="543" stopIfTrue="1" operator="lessThan">
      <formula>0</formula>
    </cfRule>
  </conditionalFormatting>
  <conditionalFormatting sqref="J6">
    <cfRule type="cellIs" dxfId="527" priority="542" stopIfTrue="1" operator="lessThan">
      <formula>0</formula>
    </cfRule>
  </conditionalFormatting>
  <conditionalFormatting sqref="J167:J177 J71:J81 J35:J45 J47:J57 J59:J69 J179:J188">
    <cfRule type="cellIs" dxfId="526" priority="541" stopIfTrue="1" operator="lessThan">
      <formula>0</formula>
    </cfRule>
  </conditionalFormatting>
  <conditionalFormatting sqref="J119:J129">
    <cfRule type="cellIs" dxfId="525" priority="538" stopIfTrue="1" operator="lessThan">
      <formula>0</formula>
    </cfRule>
  </conditionalFormatting>
  <conditionalFormatting sqref="J143:J153 J155:J165">
    <cfRule type="cellIs" dxfId="524" priority="536" stopIfTrue="1" operator="lessThan">
      <formula>0</formula>
    </cfRule>
  </conditionalFormatting>
  <conditionalFormatting sqref="J131:J140">
    <cfRule type="cellIs" dxfId="523" priority="535" stopIfTrue="1" operator="lessThan">
      <formula>0</formula>
    </cfRule>
  </conditionalFormatting>
  <conditionalFormatting sqref="J83:J92">
    <cfRule type="cellIs" dxfId="522" priority="534" stopIfTrue="1" operator="lessThan">
      <formula>0</formula>
    </cfRule>
  </conditionalFormatting>
  <conditionalFormatting sqref="J215:J224 J227:J236">
    <cfRule type="cellIs" dxfId="521" priority="533" stopIfTrue="1" operator="lessThan">
      <formula>0</formula>
    </cfRule>
  </conditionalFormatting>
  <conditionalFormatting sqref="J191:J212">
    <cfRule type="cellIs" dxfId="520" priority="532" stopIfTrue="1" operator="lessThan">
      <formula>0</formula>
    </cfRule>
  </conditionalFormatting>
  <conditionalFormatting sqref="Y35:Y45 Y167:Y177 Y71:Y81 Y47:Y57 Y59:Y69 Y179:Y188">
    <cfRule type="cellIs" dxfId="519" priority="531" stopIfTrue="1" operator="lessThan">
      <formula>0</formula>
    </cfRule>
  </conditionalFormatting>
  <conditionalFormatting sqref="Z167:Z177 Z179:Z188">
    <cfRule type="cellIs" dxfId="518" priority="487" stopIfTrue="1" operator="lessThan">
      <formula>0</formula>
    </cfRule>
  </conditionalFormatting>
  <conditionalFormatting sqref="Y119:Y129">
    <cfRule type="cellIs" dxfId="517" priority="528" stopIfTrue="1" operator="lessThan">
      <formula>0</formula>
    </cfRule>
  </conditionalFormatting>
  <conditionalFormatting sqref="Y143:Y153 Y155:Y165">
    <cfRule type="cellIs" dxfId="516" priority="526" stopIfTrue="1" operator="lessThan">
      <formula>0</formula>
    </cfRule>
  </conditionalFormatting>
  <conditionalFormatting sqref="Y95:Y105 Y107:Y117">
    <cfRule type="cellIs" dxfId="515" priority="527" stopIfTrue="1" operator="lessThan">
      <formula>0</formula>
    </cfRule>
  </conditionalFormatting>
  <conditionalFormatting sqref="Y131:Y140">
    <cfRule type="cellIs" dxfId="514" priority="525" stopIfTrue="1" operator="lessThan">
      <formula>0</formula>
    </cfRule>
  </conditionalFormatting>
  <conditionalFormatting sqref="Y83:Y92">
    <cfRule type="cellIs" dxfId="513" priority="524" stopIfTrue="1" operator="lessThan">
      <formula>0</formula>
    </cfRule>
  </conditionalFormatting>
  <conditionalFormatting sqref="Y215:Y224 Y227:Y236">
    <cfRule type="cellIs" dxfId="512" priority="523" stopIfTrue="1" operator="lessThan">
      <formula>0</formula>
    </cfRule>
  </conditionalFormatting>
  <conditionalFormatting sqref="Y191:Y200 Y203:Y212">
    <cfRule type="cellIs" dxfId="511" priority="522" stopIfTrue="1" operator="lessThan">
      <formula>0</formula>
    </cfRule>
  </conditionalFormatting>
  <conditionalFormatting sqref="AN167:AN177 AN71:AN81 AN35:AN45 AN47:AN57 AN59:AN69 AN179:AN188">
    <cfRule type="cellIs" dxfId="510" priority="521" stopIfTrue="1" operator="lessThan">
      <formula>0</formula>
    </cfRule>
  </conditionalFormatting>
  <conditionalFormatting sqref="AN119:AN129">
    <cfRule type="cellIs" dxfId="509" priority="518" stopIfTrue="1" operator="lessThan">
      <formula>0</formula>
    </cfRule>
  </conditionalFormatting>
  <conditionalFormatting sqref="AN95:AN105 AN107:AN117">
    <cfRule type="cellIs" dxfId="508" priority="517" stopIfTrue="1" operator="lessThan">
      <formula>0</formula>
    </cfRule>
  </conditionalFormatting>
  <conditionalFormatting sqref="AN143:AN153 AN155:AN165">
    <cfRule type="cellIs" dxfId="507" priority="516" stopIfTrue="1" operator="lessThan">
      <formula>0</formula>
    </cfRule>
  </conditionalFormatting>
  <conditionalFormatting sqref="AN131:AN140">
    <cfRule type="cellIs" dxfId="506" priority="515" stopIfTrue="1" operator="lessThan">
      <formula>0</formula>
    </cfRule>
  </conditionalFormatting>
  <conditionalFormatting sqref="AN83:AN91">
    <cfRule type="cellIs" dxfId="505" priority="514" stopIfTrue="1" operator="lessThan">
      <formula>0</formula>
    </cfRule>
  </conditionalFormatting>
  <conditionalFormatting sqref="AN215:AN224 AN227:AN235">
    <cfRule type="cellIs" dxfId="504" priority="513" stopIfTrue="1" operator="lessThan">
      <formula>0</formula>
    </cfRule>
  </conditionalFormatting>
  <conditionalFormatting sqref="AN191:AN200 AN203:AN212">
    <cfRule type="cellIs" dxfId="503" priority="512" stopIfTrue="1" operator="lessThan">
      <formula>0</formula>
    </cfRule>
  </conditionalFormatting>
  <conditionalFormatting sqref="K7:K11 K13:K18 K20:K24 K27:K31">
    <cfRule type="cellIs" dxfId="502" priority="510" stopIfTrue="1" operator="lessThan">
      <formula>0</formula>
    </cfRule>
  </conditionalFormatting>
  <conditionalFormatting sqref="K6">
    <cfRule type="cellIs" dxfId="501" priority="509" stopIfTrue="1" operator="lessThan">
      <formula>0</formula>
    </cfRule>
  </conditionalFormatting>
  <conditionalFormatting sqref="Z6:Z11 Z13:Z18 Z20:Z25 Z27:Z31">
    <cfRule type="cellIs" dxfId="500" priority="508" stopIfTrue="1" operator="lessThan">
      <formula>0</formula>
    </cfRule>
  </conditionalFormatting>
  <conditionalFormatting sqref="Z5">
    <cfRule type="cellIs" dxfId="499" priority="507" stopIfTrue="1" operator="lessThan">
      <formula>0</formula>
    </cfRule>
  </conditionalFormatting>
  <conditionalFormatting sqref="K71:K81 K35:K45 K47:K57 K59:K69">
    <cfRule type="cellIs" dxfId="498" priority="506" stopIfTrue="1" operator="lessThan">
      <formula>0</formula>
    </cfRule>
  </conditionalFormatting>
  <conditionalFormatting sqref="M6">
    <cfRule type="cellIs" dxfId="497" priority="435" stopIfTrue="1" operator="lessThan">
      <formula>0</formula>
    </cfRule>
  </conditionalFormatting>
  <conditionalFormatting sqref="K83:K92">
    <cfRule type="cellIs" dxfId="496" priority="503" stopIfTrue="1" operator="lessThan">
      <formula>0</formula>
    </cfRule>
  </conditionalFormatting>
  <conditionalFormatting sqref="Z35:Z45 Z71:Z81 Z47:Z57 Z59:Z69">
    <cfRule type="cellIs" dxfId="495" priority="502" stopIfTrue="1" operator="lessThan">
      <formula>0</formula>
    </cfRule>
  </conditionalFormatting>
  <conditionalFormatting sqref="Z83:Z92">
    <cfRule type="cellIs" dxfId="494" priority="499" stopIfTrue="1" operator="lessThan">
      <formula>0</formula>
    </cfRule>
  </conditionalFormatting>
  <conditionalFormatting sqref="AO71:AO81 AO35:AO45 AO47:AO57 AO59:AO69">
    <cfRule type="cellIs" dxfId="493" priority="498" stopIfTrue="1" operator="lessThan">
      <formula>0</formula>
    </cfRule>
  </conditionalFormatting>
  <conditionalFormatting sqref="Z215:Z224 Z227:Z236">
    <cfRule type="cellIs" dxfId="492" priority="482" stopIfTrue="1" operator="lessThan">
      <formula>0</formula>
    </cfRule>
  </conditionalFormatting>
  <conditionalFormatting sqref="AO83:AO91">
    <cfRule type="cellIs" dxfId="491" priority="495" stopIfTrue="1" operator="lessThan">
      <formula>0</formula>
    </cfRule>
  </conditionalFormatting>
  <conditionalFormatting sqref="K167:K177 K179:K188">
    <cfRule type="cellIs" dxfId="490" priority="494" stopIfTrue="1" operator="lessThan">
      <formula>0</formula>
    </cfRule>
  </conditionalFormatting>
  <conditionalFormatting sqref="K119:K129">
    <cfRule type="cellIs" dxfId="489" priority="493" stopIfTrue="1" operator="lessThan">
      <formula>0</formula>
    </cfRule>
  </conditionalFormatting>
  <conditionalFormatting sqref="K95:K105 K107:K117">
    <cfRule type="cellIs" dxfId="488" priority="492" stopIfTrue="1" operator="lessThan">
      <formula>0</formula>
    </cfRule>
  </conditionalFormatting>
  <conditionalFormatting sqref="K143:K153 K155:K165">
    <cfRule type="cellIs" dxfId="487" priority="491" stopIfTrue="1" operator="lessThan">
      <formula>0</formula>
    </cfRule>
  </conditionalFormatting>
  <conditionalFormatting sqref="K131:K140">
    <cfRule type="cellIs" dxfId="486" priority="490" stopIfTrue="1" operator="lessThan">
      <formula>0</formula>
    </cfRule>
  </conditionalFormatting>
  <conditionalFormatting sqref="K215:K224 K227:K236">
    <cfRule type="cellIs" dxfId="485" priority="489" stopIfTrue="1" operator="lessThan">
      <formula>0</formula>
    </cfRule>
  </conditionalFormatting>
  <conditionalFormatting sqref="K191:K212">
    <cfRule type="cellIs" dxfId="484" priority="488" stopIfTrue="1" operator="lessThan">
      <formula>0</formula>
    </cfRule>
  </conditionalFormatting>
  <conditionalFormatting sqref="Z119:Z129">
    <cfRule type="cellIs" dxfId="483" priority="486" stopIfTrue="1" operator="lessThan">
      <formula>0</formula>
    </cfRule>
  </conditionalFormatting>
  <conditionalFormatting sqref="Z143:Z153 Z155:Z165">
    <cfRule type="cellIs" dxfId="482" priority="484" stopIfTrue="1" operator="lessThan">
      <formula>0</formula>
    </cfRule>
  </conditionalFormatting>
  <conditionalFormatting sqref="Z95:Z105 Z107:Z117">
    <cfRule type="cellIs" dxfId="481" priority="485" stopIfTrue="1" operator="lessThan">
      <formula>0</formula>
    </cfRule>
  </conditionalFormatting>
  <conditionalFormatting sqref="Z131:Z140">
    <cfRule type="cellIs" dxfId="480" priority="483" stopIfTrue="1" operator="lessThan">
      <formula>0</formula>
    </cfRule>
  </conditionalFormatting>
  <conditionalFormatting sqref="Z191:Z200 Z203:Z212">
    <cfRule type="cellIs" dxfId="479" priority="481" stopIfTrue="1" operator="lessThan">
      <formula>0</formula>
    </cfRule>
  </conditionalFormatting>
  <conditionalFormatting sqref="AO167:AO177 AO179:AO188">
    <cfRule type="cellIs" dxfId="478" priority="480" stopIfTrue="1" operator="lessThan">
      <formula>0</formula>
    </cfRule>
  </conditionalFormatting>
  <conditionalFormatting sqref="AO119:AO129">
    <cfRule type="cellIs" dxfId="477" priority="479" stopIfTrue="1" operator="lessThan">
      <formula>0</formula>
    </cfRule>
  </conditionalFormatting>
  <conditionalFormatting sqref="AO95:AO105 AO107:AO117">
    <cfRule type="cellIs" dxfId="476" priority="478" stopIfTrue="1" operator="lessThan">
      <formula>0</formula>
    </cfRule>
  </conditionalFormatting>
  <conditionalFormatting sqref="AO143:AO153 AO155:AO165">
    <cfRule type="cellIs" dxfId="475" priority="477" stopIfTrue="1" operator="lessThan">
      <formula>0</formula>
    </cfRule>
  </conditionalFormatting>
  <conditionalFormatting sqref="AO131:AO140">
    <cfRule type="cellIs" dxfId="474" priority="476" stopIfTrue="1" operator="lessThan">
      <formula>0</formula>
    </cfRule>
  </conditionalFormatting>
  <conditionalFormatting sqref="AO215:AO224 AO227:AO235">
    <cfRule type="cellIs" dxfId="473" priority="475" stopIfTrue="1" operator="lessThan">
      <formula>0</formula>
    </cfRule>
  </conditionalFormatting>
  <conditionalFormatting sqref="AO191:AO200 AO203:AO212">
    <cfRule type="cellIs" dxfId="472" priority="474" stopIfTrue="1" operator="lessThan">
      <formula>0</formula>
    </cfRule>
  </conditionalFormatting>
  <conditionalFormatting sqref="L71:L81 L47:L57 L59:L69">
    <cfRule type="cellIs" dxfId="471" priority="472" stopIfTrue="1" operator="lessThan">
      <formula>0</formula>
    </cfRule>
  </conditionalFormatting>
  <conditionalFormatting sqref="AQ143:AQ153 AQ155:AQ165">
    <cfRule type="cellIs" dxfId="470" priority="401" stopIfTrue="1" operator="lessThan">
      <formula>0</formula>
    </cfRule>
  </conditionalFormatting>
  <conditionalFormatting sqref="L83:L92">
    <cfRule type="cellIs" dxfId="469" priority="469" stopIfTrue="1" operator="lessThan">
      <formula>0</formula>
    </cfRule>
  </conditionalFormatting>
  <conditionalFormatting sqref="L167:L177 L179:L188">
    <cfRule type="cellIs" dxfId="468" priority="468" stopIfTrue="1" operator="lessThan">
      <formula>0</formula>
    </cfRule>
  </conditionalFormatting>
  <conditionalFormatting sqref="L119:L129">
    <cfRule type="cellIs" dxfId="467" priority="467" stopIfTrue="1" operator="lessThan">
      <formula>0</formula>
    </cfRule>
  </conditionalFormatting>
  <conditionalFormatting sqref="L95:L105 L107:L117">
    <cfRule type="cellIs" dxfId="466" priority="466" stopIfTrue="1" operator="lessThan">
      <formula>0</formula>
    </cfRule>
  </conditionalFormatting>
  <conditionalFormatting sqref="L143:L153 L155:L165">
    <cfRule type="cellIs" dxfId="465" priority="465" stopIfTrue="1" operator="lessThan">
      <formula>0</formula>
    </cfRule>
  </conditionalFormatting>
  <conditionalFormatting sqref="L131:L140">
    <cfRule type="cellIs" dxfId="464" priority="464" stopIfTrue="1" operator="lessThan">
      <formula>0</formula>
    </cfRule>
  </conditionalFormatting>
  <conditionalFormatting sqref="L215:L224 L227:L236">
    <cfRule type="cellIs" dxfId="463" priority="463" stopIfTrue="1" operator="lessThan">
      <formula>0</formula>
    </cfRule>
  </conditionalFormatting>
  <conditionalFormatting sqref="L191:L212">
    <cfRule type="cellIs" dxfId="462" priority="462" stopIfTrue="1" operator="lessThan">
      <formula>0</formula>
    </cfRule>
  </conditionalFormatting>
  <conditionalFormatting sqref="AQ167:AQ177 AQ179:AQ188">
    <cfRule type="cellIs" dxfId="461" priority="404" stopIfTrue="1" operator="lessThan">
      <formula>0</formula>
    </cfRule>
  </conditionalFormatting>
  <conditionalFormatting sqref="AA47:AA57 AA71:AA81 AA59:AA69">
    <cfRule type="cellIs" dxfId="460" priority="460" stopIfTrue="1" operator="lessThan">
      <formula>0</formula>
    </cfRule>
  </conditionalFormatting>
  <conditionalFormatting sqref="AA83:AA92">
    <cfRule type="cellIs" dxfId="459" priority="457" stopIfTrue="1" operator="lessThan">
      <formula>0</formula>
    </cfRule>
  </conditionalFormatting>
  <conditionalFormatting sqref="AA167:AA177 AA179:AA188">
    <cfRule type="cellIs" dxfId="458" priority="456" stopIfTrue="1" operator="lessThan">
      <formula>0</formula>
    </cfRule>
  </conditionalFormatting>
  <conditionalFormatting sqref="AA119:AA129">
    <cfRule type="cellIs" dxfId="457" priority="455" stopIfTrue="1" operator="lessThan">
      <formula>0</formula>
    </cfRule>
  </conditionalFormatting>
  <conditionalFormatting sqref="AA143:AA153 AA155:AA165">
    <cfRule type="cellIs" dxfId="456" priority="453" stopIfTrue="1" operator="lessThan">
      <formula>0</formula>
    </cfRule>
  </conditionalFormatting>
  <conditionalFormatting sqref="AA95:AA105 AA107:AA117">
    <cfRule type="cellIs" dxfId="455" priority="454" stopIfTrue="1" operator="lessThan">
      <formula>0</formula>
    </cfRule>
  </conditionalFormatting>
  <conditionalFormatting sqref="AA131:AA140">
    <cfRule type="cellIs" dxfId="454" priority="452" stopIfTrue="1" operator="lessThan">
      <formula>0</formula>
    </cfRule>
  </conditionalFormatting>
  <conditionalFormatting sqref="AA215:AA224 AA227:AA236">
    <cfRule type="cellIs" dxfId="453" priority="451" stopIfTrue="1" operator="lessThan">
      <formula>0</formula>
    </cfRule>
  </conditionalFormatting>
  <conditionalFormatting sqref="AA191:AA200 AA203:AA212">
    <cfRule type="cellIs" dxfId="452" priority="450" stopIfTrue="1" operator="lessThan">
      <formula>0</formula>
    </cfRule>
  </conditionalFormatting>
  <conditionalFormatting sqref="AP239:AP240">
    <cfRule type="cellIs" dxfId="451" priority="449" stopIfTrue="1" operator="lessThan">
      <formula>0</formula>
    </cfRule>
  </conditionalFormatting>
  <conditionalFormatting sqref="AP71:AP81 AP47:AP57 AP59:AP69">
    <cfRule type="cellIs" dxfId="450" priority="448" stopIfTrue="1" operator="lessThan">
      <formula>0</formula>
    </cfRule>
  </conditionalFormatting>
  <conditionalFormatting sqref="AP83:AP91">
    <cfRule type="cellIs" dxfId="449" priority="445" stopIfTrue="1" operator="lessThan">
      <formula>0</formula>
    </cfRule>
  </conditionalFormatting>
  <conditionalFormatting sqref="AP167:AP177 AP179:AP188">
    <cfRule type="cellIs" dxfId="448" priority="444" stopIfTrue="1" operator="lessThan">
      <formula>0</formula>
    </cfRule>
  </conditionalFormatting>
  <conditionalFormatting sqref="AP119:AP129">
    <cfRule type="cellIs" dxfId="447" priority="443" stopIfTrue="1" operator="lessThan">
      <formula>0</formula>
    </cfRule>
  </conditionalFormatting>
  <conditionalFormatting sqref="AP95:AP105 AP107:AP117">
    <cfRule type="cellIs" dxfId="446" priority="442" stopIfTrue="1" operator="lessThan">
      <formula>0</formula>
    </cfRule>
  </conditionalFormatting>
  <conditionalFormatting sqref="AP143:AP153 AP155:AP165">
    <cfRule type="cellIs" dxfId="445" priority="441" stopIfTrue="1" operator="lessThan">
      <formula>0</formula>
    </cfRule>
  </conditionalFormatting>
  <conditionalFormatting sqref="AP131:AP140">
    <cfRule type="cellIs" dxfId="444" priority="440" stopIfTrue="1" operator="lessThan">
      <formula>0</formula>
    </cfRule>
  </conditionalFormatting>
  <conditionalFormatting sqref="AP215:AP224 AP227:AP235">
    <cfRule type="cellIs" dxfId="443" priority="439" stopIfTrue="1" operator="lessThan">
      <formula>0</formula>
    </cfRule>
  </conditionalFormatting>
  <conditionalFormatting sqref="AP191:AP200 AP203:AP212">
    <cfRule type="cellIs" dxfId="442" priority="438" stopIfTrue="1" operator="lessThan">
      <formula>0</formula>
    </cfRule>
  </conditionalFormatting>
  <conditionalFormatting sqref="M7:M11 M13:M18 M20:M24 M27:M31">
    <cfRule type="cellIs" dxfId="441" priority="436" stopIfTrue="1" operator="lessThan">
      <formula>0</formula>
    </cfRule>
  </conditionalFormatting>
  <conditionalFormatting sqref="M35:M45">
    <cfRule type="cellIs" dxfId="440" priority="434" stopIfTrue="1" operator="lessThan">
      <formula>0</formula>
    </cfRule>
  </conditionalFormatting>
  <conditionalFormatting sqref="M71:M81 M47:M57 M59:M69">
    <cfRule type="cellIs" dxfId="439" priority="433" stopIfTrue="1" operator="lessThan">
      <formula>0</formula>
    </cfRule>
  </conditionalFormatting>
  <conditionalFormatting sqref="N191:N212">
    <cfRule type="cellIs" dxfId="438" priority="362" stopIfTrue="1" operator="lessThan">
      <formula>0</formula>
    </cfRule>
  </conditionalFormatting>
  <conditionalFormatting sqref="M83:M92">
    <cfRule type="cellIs" dxfId="437" priority="430" stopIfTrue="1" operator="lessThan">
      <formula>0</formula>
    </cfRule>
  </conditionalFormatting>
  <conditionalFormatting sqref="M167:M177 M179:M188">
    <cfRule type="cellIs" dxfId="436" priority="429" stopIfTrue="1" operator="lessThan">
      <formula>0</formula>
    </cfRule>
  </conditionalFormatting>
  <conditionalFormatting sqref="M119:M129">
    <cfRule type="cellIs" dxfId="435" priority="428" stopIfTrue="1" operator="lessThan">
      <formula>0</formula>
    </cfRule>
  </conditionalFormatting>
  <conditionalFormatting sqref="M95:M105 M107:M117">
    <cfRule type="cellIs" dxfId="434" priority="427" stopIfTrue="1" operator="lessThan">
      <formula>0</formula>
    </cfRule>
  </conditionalFormatting>
  <conditionalFormatting sqref="M143:M153 M155:M165">
    <cfRule type="cellIs" dxfId="433" priority="426" stopIfTrue="1" operator="lessThan">
      <formula>0</formula>
    </cfRule>
  </conditionalFormatting>
  <conditionalFormatting sqref="M131:M140">
    <cfRule type="cellIs" dxfId="432" priority="425" stopIfTrue="1" operator="lessThan">
      <formula>0</formula>
    </cfRule>
  </conditionalFormatting>
  <conditionalFormatting sqref="M215:M224 M227:M236">
    <cfRule type="cellIs" dxfId="431" priority="424" stopIfTrue="1" operator="lessThan">
      <formula>0</formula>
    </cfRule>
  </conditionalFormatting>
  <conditionalFormatting sqref="M191:M212">
    <cfRule type="cellIs" dxfId="430" priority="423" stopIfTrue="1" operator="lessThan">
      <formula>0</formula>
    </cfRule>
  </conditionalFormatting>
  <conditionalFormatting sqref="D238:M238">
    <cfRule type="cellIs" dxfId="429" priority="365" stopIfTrue="1" operator="lessThan">
      <formula>0</formula>
    </cfRule>
  </conditionalFormatting>
  <conditionalFormatting sqref="AB35:AB45">
    <cfRule type="cellIs" dxfId="428" priority="421" stopIfTrue="1" operator="lessThan">
      <formula>0</formula>
    </cfRule>
  </conditionalFormatting>
  <conditionalFormatting sqref="AB47:AB57 AB71:AB81 AB59:AB69">
    <cfRule type="cellIs" dxfId="427" priority="420" stopIfTrue="1" operator="lessThan">
      <formula>0</formula>
    </cfRule>
  </conditionalFormatting>
  <conditionalFormatting sqref="D94:N94">
    <cfRule type="cellIs" dxfId="426" priority="376" stopIfTrue="1" operator="lessThan">
      <formula>0</formula>
    </cfRule>
  </conditionalFormatting>
  <conditionalFormatting sqref="AB83:AB92">
    <cfRule type="cellIs" dxfId="425" priority="417" stopIfTrue="1" operator="lessThan">
      <formula>0</formula>
    </cfRule>
  </conditionalFormatting>
  <conditionalFormatting sqref="AB119:AB129">
    <cfRule type="cellIs" dxfId="424" priority="415" stopIfTrue="1" operator="lessThan">
      <formula>0</formula>
    </cfRule>
  </conditionalFormatting>
  <conditionalFormatting sqref="AB95:AB105 AB107:AB117">
    <cfRule type="cellIs" dxfId="423" priority="414" stopIfTrue="1" operator="lessThan">
      <formula>0</formula>
    </cfRule>
  </conditionalFormatting>
  <conditionalFormatting sqref="AB131:AB140">
    <cfRule type="cellIs" dxfId="422" priority="412" stopIfTrue="1" operator="lessThan">
      <formula>0</formula>
    </cfRule>
  </conditionalFormatting>
  <conditionalFormatting sqref="AQ35:AQ45">
    <cfRule type="cellIs" dxfId="421" priority="409" stopIfTrue="1" operator="lessThan">
      <formula>0</formula>
    </cfRule>
  </conditionalFormatting>
  <conditionalFormatting sqref="AQ71:AQ81 AQ47:AQ57 AQ59:AQ69">
    <cfRule type="cellIs" dxfId="420" priority="408" stopIfTrue="1" operator="lessThan">
      <formula>0</formula>
    </cfRule>
  </conditionalFormatting>
  <conditionalFormatting sqref="C104:C105">
    <cfRule type="cellIs" dxfId="419" priority="392" stopIfTrue="1" operator="lessThan">
      <formula>0</formula>
    </cfRule>
  </conditionalFormatting>
  <conditionalFormatting sqref="AQ83:AQ91">
    <cfRule type="cellIs" dxfId="418" priority="405" stopIfTrue="1" operator="lessThan">
      <formula>0</formula>
    </cfRule>
  </conditionalFormatting>
  <conditionalFormatting sqref="AQ119:AQ129">
    <cfRule type="cellIs" dxfId="417" priority="403" stopIfTrue="1" operator="lessThan">
      <formula>0</formula>
    </cfRule>
  </conditionalFormatting>
  <conditionalFormatting sqref="AQ95:AQ105 AQ107:AQ117">
    <cfRule type="cellIs" dxfId="416" priority="402" stopIfTrue="1" operator="lessThan">
      <formula>0</formula>
    </cfRule>
  </conditionalFormatting>
  <conditionalFormatting sqref="AQ131:AQ140">
    <cfRule type="cellIs" dxfId="415" priority="400" stopIfTrue="1" operator="lessThan">
      <formula>0</formula>
    </cfRule>
  </conditionalFormatting>
  <conditionalFormatting sqref="AQ215:AQ224 AQ227:AQ235">
    <cfRule type="cellIs" dxfId="414" priority="399" stopIfTrue="1" operator="lessThan">
      <formula>0</formula>
    </cfRule>
  </conditionalFormatting>
  <conditionalFormatting sqref="AQ191:AQ200 AQ203:AQ212">
    <cfRule type="cellIs" dxfId="413" priority="398" stopIfTrue="1" operator="lessThan">
      <formula>0</formula>
    </cfRule>
  </conditionalFormatting>
  <conditionalFormatting sqref="N7:N11 N13:N18 N20:N24 N27:N31">
    <cfRule type="cellIs" dxfId="412" priority="396" stopIfTrue="1" operator="lessThan">
      <formula>0</formula>
    </cfRule>
  </conditionalFormatting>
  <conditionalFormatting sqref="N6">
    <cfRule type="cellIs" dxfId="411" priority="395" stopIfTrue="1" operator="lessThan">
      <formula>0</formula>
    </cfRule>
  </conditionalFormatting>
  <conditionalFormatting sqref="C92:C93">
    <cfRule type="cellIs" dxfId="410" priority="393" stopIfTrue="1" operator="lessThan">
      <formula>0</formula>
    </cfRule>
  </conditionalFormatting>
  <conditionalFormatting sqref="C116:C117">
    <cfRule type="cellIs" dxfId="409" priority="391" stopIfTrue="1" operator="lessThan">
      <formula>0</formula>
    </cfRule>
  </conditionalFormatting>
  <conditionalFormatting sqref="C128:C129">
    <cfRule type="cellIs" dxfId="408" priority="390" stopIfTrue="1" operator="lessThan">
      <formula>0</formula>
    </cfRule>
  </conditionalFormatting>
  <conditionalFormatting sqref="C140:C141">
    <cfRule type="cellIs" dxfId="407" priority="389" stopIfTrue="1" operator="lessThan">
      <formula>0</formula>
    </cfRule>
  </conditionalFormatting>
  <conditionalFormatting sqref="C152:C153">
    <cfRule type="cellIs" dxfId="406" priority="388" stopIfTrue="1" operator="lessThan">
      <formula>0</formula>
    </cfRule>
  </conditionalFormatting>
  <conditionalFormatting sqref="C164:C165">
    <cfRule type="cellIs" dxfId="405" priority="387" stopIfTrue="1" operator="lessThan">
      <formula>0</formula>
    </cfRule>
  </conditionalFormatting>
  <conditionalFormatting sqref="C200:C201">
    <cfRule type="cellIs" dxfId="404" priority="386" stopIfTrue="1" operator="lessThan">
      <formula>0</formula>
    </cfRule>
  </conditionalFormatting>
  <conditionalFormatting sqref="C212:C213">
    <cfRule type="cellIs" dxfId="403" priority="385" stopIfTrue="1" operator="lessThan">
      <formula>0</formula>
    </cfRule>
  </conditionalFormatting>
  <conditionalFormatting sqref="C224:C225">
    <cfRule type="cellIs" dxfId="402" priority="384" stopIfTrue="1" operator="lessThan">
      <formula>0</formula>
    </cfRule>
  </conditionalFormatting>
  <conditionalFormatting sqref="C236:C237">
    <cfRule type="cellIs" dxfId="401" priority="383" stopIfTrue="1" operator="lessThan">
      <formula>0</formula>
    </cfRule>
  </conditionalFormatting>
  <conditionalFormatting sqref="D19:N19">
    <cfRule type="cellIs" dxfId="400" priority="382" stopIfTrue="1" operator="lessThan">
      <formula>0</formula>
    </cfRule>
  </conditionalFormatting>
  <conditionalFormatting sqref="D33:N33">
    <cfRule type="cellIs" dxfId="399" priority="381" stopIfTrue="1" operator="lessThan">
      <formula>0</formula>
    </cfRule>
  </conditionalFormatting>
  <conditionalFormatting sqref="D46:N46">
    <cfRule type="cellIs" dxfId="398" priority="380" stopIfTrue="1" operator="lessThan">
      <formula>0</formula>
    </cfRule>
  </conditionalFormatting>
  <conditionalFormatting sqref="D58:N58">
    <cfRule type="cellIs" dxfId="397" priority="379" stopIfTrue="1" operator="lessThan">
      <formula>0</formula>
    </cfRule>
  </conditionalFormatting>
  <conditionalFormatting sqref="D70:N70">
    <cfRule type="cellIs" dxfId="396" priority="378" stopIfTrue="1" operator="lessThan">
      <formula>0</formula>
    </cfRule>
  </conditionalFormatting>
  <conditionalFormatting sqref="D82:N82">
    <cfRule type="cellIs" dxfId="395" priority="377" stopIfTrue="1" operator="lessThan">
      <formula>0</formula>
    </cfRule>
  </conditionalFormatting>
  <conditionalFormatting sqref="D106:N106">
    <cfRule type="cellIs" dxfId="394" priority="375" stopIfTrue="1" operator="lessThan">
      <formula>0</formula>
    </cfRule>
  </conditionalFormatting>
  <conditionalFormatting sqref="D118:N118">
    <cfRule type="cellIs" dxfId="393" priority="374" stopIfTrue="1" operator="lessThan">
      <formula>0</formula>
    </cfRule>
  </conditionalFormatting>
  <conditionalFormatting sqref="D130:N130">
    <cfRule type="cellIs" dxfId="392" priority="373" stopIfTrue="1" operator="lessThan">
      <formula>0</formula>
    </cfRule>
  </conditionalFormatting>
  <conditionalFormatting sqref="D142:N142">
    <cfRule type="cellIs" dxfId="391" priority="372" stopIfTrue="1" operator="lessThan">
      <formula>0</formula>
    </cfRule>
  </conditionalFormatting>
  <conditionalFormatting sqref="D154:N154">
    <cfRule type="cellIs" dxfId="390" priority="371" stopIfTrue="1" operator="lessThan">
      <formula>0</formula>
    </cfRule>
  </conditionalFormatting>
  <conditionalFormatting sqref="D166:N166">
    <cfRule type="cellIs" dxfId="389" priority="370" stopIfTrue="1" operator="lessThan">
      <formula>0</formula>
    </cfRule>
  </conditionalFormatting>
  <conditionalFormatting sqref="D178:M178">
    <cfRule type="cellIs" dxfId="388" priority="369" stopIfTrue="1" operator="lessThan">
      <formula>0</formula>
    </cfRule>
  </conditionalFormatting>
  <conditionalFormatting sqref="D190:M190">
    <cfRule type="cellIs" dxfId="387" priority="368" stopIfTrue="1" operator="lessThan">
      <formula>0</formula>
    </cfRule>
  </conditionalFormatting>
  <conditionalFormatting sqref="D214:M214">
    <cfRule type="cellIs" dxfId="386" priority="367" stopIfTrue="1" operator="lessThan">
      <formula>0</formula>
    </cfRule>
  </conditionalFormatting>
  <conditionalFormatting sqref="D226:M226">
    <cfRule type="cellIs" dxfId="385" priority="366" stopIfTrue="1" operator="lessThan">
      <formula>0</formula>
    </cfRule>
  </conditionalFormatting>
  <conditionalFormatting sqref="N179:N188">
    <cfRule type="cellIs" dxfId="384" priority="364" stopIfTrue="1" operator="lessThan">
      <formula>0</formula>
    </cfRule>
  </conditionalFormatting>
  <conditionalFormatting sqref="N215:N224 N227:N236">
    <cfRule type="cellIs" dxfId="383" priority="363" stopIfTrue="1" operator="lessThan">
      <formula>0</formula>
    </cfRule>
  </conditionalFormatting>
  <conditionalFormatting sqref="N178">
    <cfRule type="cellIs" dxfId="382" priority="361" stopIfTrue="1" operator="lessThan">
      <formula>0</formula>
    </cfRule>
  </conditionalFormatting>
  <conditionalFormatting sqref="N190">
    <cfRule type="cellIs" dxfId="381" priority="360" stopIfTrue="1" operator="lessThan">
      <formula>0</formula>
    </cfRule>
  </conditionalFormatting>
  <conditionalFormatting sqref="N214">
    <cfRule type="cellIs" dxfId="380" priority="359" stopIfTrue="1" operator="lessThan">
      <formula>0</formula>
    </cfRule>
  </conditionalFormatting>
  <conditionalFormatting sqref="N226">
    <cfRule type="cellIs" dxfId="379" priority="358" stopIfTrue="1" operator="lessThan">
      <formula>0</formula>
    </cfRule>
  </conditionalFormatting>
  <conditionalFormatting sqref="N238">
    <cfRule type="cellIs" dxfId="378" priority="357" stopIfTrue="1" operator="lessThan">
      <formula>0</formula>
    </cfRule>
  </conditionalFormatting>
  <conditionalFormatting sqref="T19:AC19">
    <cfRule type="cellIs" dxfId="377" priority="356" stopIfTrue="1" operator="lessThan">
      <formula>0</formula>
    </cfRule>
  </conditionalFormatting>
  <conditionalFormatting sqref="T26:AC26">
    <cfRule type="cellIs" dxfId="376" priority="355" stopIfTrue="1" operator="lessThan">
      <formula>0</formula>
    </cfRule>
  </conditionalFormatting>
  <conditionalFormatting sqref="T33:AC33">
    <cfRule type="cellIs" dxfId="375" priority="354" stopIfTrue="1" operator="lessThan">
      <formula>0</formula>
    </cfRule>
  </conditionalFormatting>
  <conditionalFormatting sqref="T46:AC46">
    <cfRule type="cellIs" dxfId="374" priority="353" stopIfTrue="1" operator="lessThan">
      <formula>0</formula>
    </cfRule>
  </conditionalFormatting>
  <conditionalFormatting sqref="T58:AC58">
    <cfRule type="cellIs" dxfId="373" priority="352" stopIfTrue="1" operator="lessThan">
      <formula>0</formula>
    </cfRule>
  </conditionalFormatting>
  <conditionalFormatting sqref="T70:AC70">
    <cfRule type="cellIs" dxfId="372" priority="351" stopIfTrue="1" operator="lessThan">
      <formula>0</formula>
    </cfRule>
  </conditionalFormatting>
  <conditionalFormatting sqref="T82:AC82">
    <cfRule type="cellIs" dxfId="371" priority="350" stopIfTrue="1" operator="lessThan">
      <formula>0</formula>
    </cfRule>
  </conditionalFormatting>
  <conditionalFormatting sqref="T94:AC94">
    <cfRule type="cellIs" dxfId="370" priority="349" stopIfTrue="1" operator="lessThan">
      <formula>0</formula>
    </cfRule>
  </conditionalFormatting>
  <conditionalFormatting sqref="T106:AC106">
    <cfRule type="cellIs" dxfId="369" priority="348" stopIfTrue="1" operator="lessThan">
      <formula>0</formula>
    </cfRule>
  </conditionalFormatting>
  <conditionalFormatting sqref="T118:AC118">
    <cfRule type="cellIs" dxfId="368" priority="347" stopIfTrue="1" operator="lessThan">
      <formula>0</formula>
    </cfRule>
  </conditionalFormatting>
  <conditionalFormatting sqref="T130:AC130">
    <cfRule type="cellIs" dxfId="367" priority="346" stopIfTrue="1" operator="lessThan">
      <formula>0</formula>
    </cfRule>
  </conditionalFormatting>
  <conditionalFormatting sqref="T142:AC142">
    <cfRule type="cellIs" dxfId="366" priority="345" stopIfTrue="1" operator="lessThan">
      <formula>0</formula>
    </cfRule>
  </conditionalFormatting>
  <conditionalFormatting sqref="T154:AA154 AC154">
    <cfRule type="cellIs" dxfId="365" priority="344" stopIfTrue="1" operator="lessThan">
      <formula>0</formula>
    </cfRule>
  </conditionalFormatting>
  <conditionalFormatting sqref="T166:AA166 AC166">
    <cfRule type="cellIs" dxfId="364" priority="343" stopIfTrue="1" operator="lessThan">
      <formula>0</formula>
    </cfRule>
  </conditionalFormatting>
  <conditionalFormatting sqref="T178:AA178 AC178">
    <cfRule type="cellIs" dxfId="363" priority="342" stopIfTrue="1" operator="lessThan">
      <formula>0</formula>
    </cfRule>
  </conditionalFormatting>
  <conditionalFormatting sqref="T190:AA190 AC190">
    <cfRule type="cellIs" dxfId="362" priority="341" stopIfTrue="1" operator="lessThan">
      <formula>0</formula>
    </cfRule>
  </conditionalFormatting>
  <conditionalFormatting sqref="T202:AA202 AC202">
    <cfRule type="cellIs" dxfId="361" priority="340" stopIfTrue="1" operator="lessThan">
      <formula>0</formula>
    </cfRule>
  </conditionalFormatting>
  <conditionalFormatting sqref="AI238:AR238">
    <cfRule type="cellIs" dxfId="360" priority="309" stopIfTrue="1" operator="lessThan">
      <formula>0</formula>
    </cfRule>
  </conditionalFormatting>
  <conditionalFormatting sqref="T214:AA214 AC214">
    <cfRule type="cellIs" dxfId="359" priority="339" stopIfTrue="1" operator="lessThan">
      <formula>0</formula>
    </cfRule>
  </conditionalFormatting>
  <conditionalFormatting sqref="T226:AA226 AC226">
    <cfRule type="cellIs" dxfId="358" priority="338" stopIfTrue="1" operator="lessThan">
      <formula>0</formula>
    </cfRule>
  </conditionalFormatting>
  <conditionalFormatting sqref="T238:AA238 AC238">
    <cfRule type="cellIs" dxfId="357" priority="337" stopIfTrue="1" operator="lessThan">
      <formula>0</formula>
    </cfRule>
  </conditionalFormatting>
  <conditionalFormatting sqref="AE83:AE94">
    <cfRule type="cellIs" dxfId="356" priority="336" stopIfTrue="1" operator="lessThan">
      <formula>0</formula>
    </cfRule>
  </conditionalFormatting>
  <conditionalFormatting sqref="AE95:AE106">
    <cfRule type="cellIs" dxfId="355" priority="335" stopIfTrue="1" operator="lessThan">
      <formula>0</formula>
    </cfRule>
  </conditionalFormatting>
  <conditionalFormatting sqref="AE107:AE118">
    <cfRule type="cellIs" dxfId="354" priority="334" stopIfTrue="1" operator="lessThan">
      <formula>0</formula>
    </cfRule>
  </conditionalFormatting>
  <conditionalFormatting sqref="AE119:AE130">
    <cfRule type="cellIs" dxfId="353" priority="333" stopIfTrue="1" operator="lessThan">
      <formula>0</formula>
    </cfRule>
  </conditionalFormatting>
  <conditionalFormatting sqref="AE131:AE142">
    <cfRule type="cellIs" dxfId="352" priority="332" stopIfTrue="1" operator="lessThan">
      <formula>0</formula>
    </cfRule>
  </conditionalFormatting>
  <conditionalFormatting sqref="AE143:AE154">
    <cfRule type="cellIs" dxfId="351" priority="331" stopIfTrue="1" operator="lessThan">
      <formula>0</formula>
    </cfRule>
  </conditionalFormatting>
  <conditionalFormatting sqref="AE155:AE226">
    <cfRule type="cellIs" dxfId="350" priority="330" stopIfTrue="1" operator="lessThan">
      <formula>0</formula>
    </cfRule>
  </conditionalFormatting>
  <conditionalFormatting sqref="AE227:AE238">
    <cfRule type="cellIs" dxfId="349" priority="329" stopIfTrue="1" operator="lessThan">
      <formula>0</formula>
    </cfRule>
  </conditionalFormatting>
  <conditionalFormatting sqref="AI19:AR19">
    <cfRule type="cellIs" dxfId="348" priority="328" stopIfTrue="1" operator="lessThan">
      <formula>0</formula>
    </cfRule>
  </conditionalFormatting>
  <conditionalFormatting sqref="AI26:AR26">
    <cfRule type="cellIs" dxfId="347" priority="327" stopIfTrue="1" operator="lessThan">
      <formula>0</formula>
    </cfRule>
  </conditionalFormatting>
  <conditionalFormatting sqref="AI33:AR33">
    <cfRule type="cellIs" dxfId="346" priority="326" stopIfTrue="1" operator="lessThan">
      <formula>0</formula>
    </cfRule>
  </conditionalFormatting>
  <conditionalFormatting sqref="AI46:AR46">
    <cfRule type="cellIs" dxfId="345" priority="325" stopIfTrue="1" operator="lessThan">
      <formula>0</formula>
    </cfRule>
  </conditionalFormatting>
  <conditionalFormatting sqref="AI58:AR58">
    <cfRule type="cellIs" dxfId="344" priority="324" stopIfTrue="1" operator="lessThan">
      <formula>0</formula>
    </cfRule>
  </conditionalFormatting>
  <conditionalFormatting sqref="AI70:AR70">
    <cfRule type="cellIs" dxfId="343" priority="323" stopIfTrue="1" operator="lessThan">
      <formula>0</formula>
    </cfRule>
  </conditionalFormatting>
  <conditionalFormatting sqref="AI82:AR82">
    <cfRule type="cellIs" dxfId="342" priority="322" stopIfTrue="1" operator="lessThan">
      <formula>0</formula>
    </cfRule>
  </conditionalFormatting>
  <conditionalFormatting sqref="AI94:AR94">
    <cfRule type="cellIs" dxfId="341" priority="321" stopIfTrue="1" operator="lessThan">
      <formula>0</formula>
    </cfRule>
  </conditionalFormatting>
  <conditionalFormatting sqref="AI106:AR106">
    <cfRule type="cellIs" dxfId="340" priority="320" stopIfTrue="1" operator="lessThan">
      <formula>0</formula>
    </cfRule>
  </conditionalFormatting>
  <conditionalFormatting sqref="AI118:AR118">
    <cfRule type="cellIs" dxfId="339" priority="319" stopIfTrue="1" operator="lessThan">
      <formula>0</formula>
    </cfRule>
  </conditionalFormatting>
  <conditionalFormatting sqref="AI130:AR130">
    <cfRule type="cellIs" dxfId="338" priority="318" stopIfTrue="1" operator="lessThan">
      <formula>0</formula>
    </cfRule>
  </conditionalFormatting>
  <conditionalFormatting sqref="AI142:AR142">
    <cfRule type="cellIs" dxfId="337" priority="317" stopIfTrue="1" operator="lessThan">
      <formula>0</formula>
    </cfRule>
  </conditionalFormatting>
  <conditionalFormatting sqref="AI154:AR154">
    <cfRule type="cellIs" dxfId="336" priority="316" stopIfTrue="1" operator="lessThan">
      <formula>0</formula>
    </cfRule>
  </conditionalFormatting>
  <conditionalFormatting sqref="AI166:AR166">
    <cfRule type="cellIs" dxfId="335" priority="315" stopIfTrue="1" operator="lessThan">
      <formula>0</formula>
    </cfRule>
  </conditionalFormatting>
  <conditionalFormatting sqref="AI178:AR178">
    <cfRule type="cellIs" dxfId="334" priority="314" stopIfTrue="1" operator="lessThan">
      <formula>0</formula>
    </cfRule>
  </conditionalFormatting>
  <conditionalFormatting sqref="AI190:AR190">
    <cfRule type="cellIs" dxfId="333" priority="313" stopIfTrue="1" operator="lessThan">
      <formula>0</formula>
    </cfRule>
  </conditionalFormatting>
  <conditionalFormatting sqref="AI202:AR202">
    <cfRule type="cellIs" dxfId="332" priority="312" stopIfTrue="1" operator="lessThan">
      <formula>0</formula>
    </cfRule>
  </conditionalFormatting>
  <conditionalFormatting sqref="AI214:AR214">
    <cfRule type="cellIs" dxfId="331" priority="311" stopIfTrue="1" operator="lessThan">
      <formula>0</formula>
    </cfRule>
  </conditionalFormatting>
  <conditionalFormatting sqref="AI226:AR226">
    <cfRule type="cellIs" dxfId="330" priority="310" stopIfTrue="1" operator="lessThan">
      <formula>0</formula>
    </cfRule>
  </conditionalFormatting>
  <conditionalFormatting sqref="O12">
    <cfRule type="cellIs" dxfId="329" priority="308" stopIfTrue="1" operator="lessThan">
      <formula>0</formula>
    </cfRule>
  </conditionalFormatting>
  <conditionalFormatting sqref="O7:O11 O13:O18 O20:O24 O27:O31">
    <cfRule type="cellIs" dxfId="328" priority="307" stopIfTrue="1" operator="lessThan">
      <formula>0</formula>
    </cfRule>
  </conditionalFormatting>
  <conditionalFormatting sqref="O6">
    <cfRule type="cellIs" dxfId="327" priority="306" stopIfTrue="1" operator="lessThan">
      <formula>0</formula>
    </cfRule>
  </conditionalFormatting>
  <conditionalFormatting sqref="O19">
    <cfRule type="cellIs" dxfId="326" priority="305" stopIfTrue="1" operator="lessThan">
      <formula>0</formula>
    </cfRule>
  </conditionalFormatting>
  <conditionalFormatting sqref="O33">
    <cfRule type="cellIs" dxfId="325" priority="304" stopIfTrue="1" operator="lessThan">
      <formula>0</formula>
    </cfRule>
  </conditionalFormatting>
  <conditionalFormatting sqref="AD6:AD18 AD20:AD25 AD27:AD31">
    <cfRule type="cellIs" dxfId="324" priority="303" stopIfTrue="1" operator="lessThan">
      <formula>0</formula>
    </cfRule>
  </conditionalFormatting>
  <conditionalFormatting sqref="AD19">
    <cfRule type="cellIs" dxfId="323" priority="302" stopIfTrue="1" operator="lessThan">
      <formula>0</formula>
    </cfRule>
  </conditionalFormatting>
  <conditionalFormatting sqref="AD26">
    <cfRule type="cellIs" dxfId="322" priority="301" stopIfTrue="1" operator="lessThan">
      <formula>0</formula>
    </cfRule>
  </conditionalFormatting>
  <conditionalFormatting sqref="AD33">
    <cfRule type="cellIs" dxfId="321" priority="300" stopIfTrue="1" operator="lessThan">
      <formula>0</formula>
    </cfRule>
  </conditionalFormatting>
  <conditionalFormatting sqref="AS27:AS31 AS6:AS18 AS20:AS25">
    <cfRule type="cellIs" dxfId="320" priority="299" stopIfTrue="1" operator="lessThan">
      <formula>0</formula>
    </cfRule>
  </conditionalFormatting>
  <conditionalFormatting sqref="AS5">
    <cfRule type="cellIs" dxfId="319" priority="298" stopIfTrue="1" operator="lessThan">
      <formula>0</formula>
    </cfRule>
  </conditionalFormatting>
  <conditionalFormatting sqref="AS19">
    <cfRule type="cellIs" dxfId="318" priority="297" stopIfTrue="1" operator="lessThan">
      <formula>0</formula>
    </cfRule>
  </conditionalFormatting>
  <conditionalFormatting sqref="AS26">
    <cfRule type="cellIs" dxfId="317" priority="296" stopIfTrue="1" operator="lessThan">
      <formula>0</formula>
    </cfRule>
  </conditionalFormatting>
  <conditionalFormatting sqref="AS33">
    <cfRule type="cellIs" dxfId="316" priority="295" stopIfTrue="1" operator="lessThan">
      <formula>0</formula>
    </cfRule>
  </conditionalFormatting>
  <conditionalFormatting sqref="O35:O45">
    <cfRule type="cellIs" dxfId="315" priority="294" stopIfTrue="1" operator="lessThan">
      <formula>0</formula>
    </cfRule>
  </conditionalFormatting>
  <conditionalFormatting sqref="O46">
    <cfRule type="cellIs" dxfId="314" priority="293" stopIfTrue="1" operator="lessThan">
      <formula>0</formula>
    </cfRule>
  </conditionalFormatting>
  <conditionalFormatting sqref="AD35:AD45">
    <cfRule type="cellIs" dxfId="313" priority="292" stopIfTrue="1" operator="lessThan">
      <formula>0</formula>
    </cfRule>
  </conditionalFormatting>
  <conditionalFormatting sqref="AD46">
    <cfRule type="cellIs" dxfId="312" priority="291" stopIfTrue="1" operator="lessThan">
      <formula>0</formula>
    </cfRule>
  </conditionalFormatting>
  <conditionalFormatting sqref="AS35:AS45">
    <cfRule type="cellIs" dxfId="311" priority="290" stopIfTrue="1" operator="lessThan">
      <formula>0</formula>
    </cfRule>
  </conditionalFormatting>
  <conditionalFormatting sqref="AS46">
    <cfRule type="cellIs" dxfId="310" priority="289" stopIfTrue="1" operator="lessThan">
      <formula>0</formula>
    </cfRule>
  </conditionalFormatting>
  <conditionalFormatting sqref="O71:O81 O47:O57 O59:O69">
    <cfRule type="cellIs" dxfId="309" priority="288" stopIfTrue="1" operator="lessThan">
      <formula>0</formula>
    </cfRule>
  </conditionalFormatting>
  <conditionalFormatting sqref="O83:O92">
    <cfRule type="cellIs" dxfId="308" priority="287" stopIfTrue="1" operator="lessThan">
      <formula>0</formula>
    </cfRule>
  </conditionalFormatting>
  <conditionalFormatting sqref="O94">
    <cfRule type="cellIs" dxfId="307" priority="283" stopIfTrue="1" operator="lessThan">
      <formula>0</formula>
    </cfRule>
  </conditionalFormatting>
  <conditionalFormatting sqref="O58">
    <cfRule type="cellIs" dxfId="306" priority="286" stopIfTrue="1" operator="lessThan">
      <formula>0</formula>
    </cfRule>
  </conditionalFormatting>
  <conditionalFormatting sqref="O70">
    <cfRule type="cellIs" dxfId="305" priority="285" stopIfTrue="1" operator="lessThan">
      <formula>0</formula>
    </cfRule>
  </conditionalFormatting>
  <conditionalFormatting sqref="O82">
    <cfRule type="cellIs" dxfId="304" priority="284" stopIfTrue="1" operator="lessThan">
      <formula>0</formula>
    </cfRule>
  </conditionalFormatting>
  <conditionalFormatting sqref="AD47:AD57 AD95:AD105 AD59:AD69 AD107:AD117 AD71:AD81 AD119:AD129">
    <cfRule type="cellIs" dxfId="303" priority="282" stopIfTrue="1" operator="lessThan">
      <formula>0</formula>
    </cfRule>
  </conditionalFormatting>
  <conditionalFormatting sqref="AD83:AD92 AD131:AD138 AD140">
    <cfRule type="cellIs" dxfId="302" priority="281" stopIfTrue="1" operator="lessThan">
      <formula>0</formula>
    </cfRule>
  </conditionalFormatting>
  <conditionalFormatting sqref="AD58 AD106">
    <cfRule type="cellIs" dxfId="301" priority="280" stopIfTrue="1" operator="lessThan">
      <formula>0</formula>
    </cfRule>
  </conditionalFormatting>
  <conditionalFormatting sqref="AD70 AD118">
    <cfRule type="cellIs" dxfId="300" priority="279" stopIfTrue="1" operator="lessThan">
      <formula>0</formula>
    </cfRule>
  </conditionalFormatting>
  <conditionalFormatting sqref="AD82 AD130">
    <cfRule type="cellIs" dxfId="299" priority="278" stopIfTrue="1" operator="lessThan">
      <formula>0</formula>
    </cfRule>
  </conditionalFormatting>
  <conditionalFormatting sqref="AD94 AD142">
    <cfRule type="cellIs" dxfId="298" priority="277" stopIfTrue="1" operator="lessThan">
      <formula>0</formula>
    </cfRule>
  </conditionalFormatting>
  <conditionalFormatting sqref="AS71:AS81 AS167:AS177 AS47:AS57 AS143:AS153 AS59:AS69 AS155:AS165">
    <cfRule type="cellIs" dxfId="297" priority="276" stopIfTrue="1" operator="lessThan">
      <formula>0</formula>
    </cfRule>
  </conditionalFormatting>
  <conditionalFormatting sqref="AS119:AS129">
    <cfRule type="cellIs" dxfId="296" priority="275" stopIfTrue="1" operator="lessThan">
      <formula>0</formula>
    </cfRule>
  </conditionalFormatting>
  <conditionalFormatting sqref="AS95:AS105 AS107:AS117">
    <cfRule type="cellIs" dxfId="295" priority="274" stopIfTrue="1" operator="lessThan">
      <formula>0</formula>
    </cfRule>
  </conditionalFormatting>
  <conditionalFormatting sqref="AS131:AS140">
    <cfRule type="cellIs" dxfId="294" priority="273" stopIfTrue="1" operator="lessThan">
      <formula>0</formula>
    </cfRule>
  </conditionalFormatting>
  <conditionalFormatting sqref="AS83:AS91 AS179:AS188">
    <cfRule type="cellIs" dxfId="293" priority="272" stopIfTrue="1" operator="lessThan">
      <formula>0</formula>
    </cfRule>
  </conditionalFormatting>
  <conditionalFormatting sqref="AS58 AS154">
    <cfRule type="cellIs" dxfId="292" priority="271" stopIfTrue="1" operator="lessThan">
      <formula>0</formula>
    </cfRule>
  </conditionalFormatting>
  <conditionalFormatting sqref="AS70 AS166">
    <cfRule type="cellIs" dxfId="291" priority="270" stopIfTrue="1" operator="lessThan">
      <formula>0</formula>
    </cfRule>
  </conditionalFormatting>
  <conditionalFormatting sqref="AS82 AS178">
    <cfRule type="cellIs" dxfId="290" priority="269" stopIfTrue="1" operator="lessThan">
      <formula>0</formula>
    </cfRule>
  </conditionalFormatting>
  <conditionalFormatting sqref="AS94 AS190">
    <cfRule type="cellIs" dxfId="289" priority="268" stopIfTrue="1" operator="lessThan">
      <formula>0</formula>
    </cfRule>
  </conditionalFormatting>
  <conditionalFormatting sqref="AS106">
    <cfRule type="cellIs" dxfId="288" priority="267" stopIfTrue="1" operator="lessThan">
      <formula>0</formula>
    </cfRule>
  </conditionalFormatting>
  <conditionalFormatting sqref="AS118">
    <cfRule type="cellIs" dxfId="287" priority="266" stopIfTrue="1" operator="lessThan">
      <formula>0</formula>
    </cfRule>
  </conditionalFormatting>
  <conditionalFormatting sqref="AS130">
    <cfRule type="cellIs" dxfId="286" priority="265" stopIfTrue="1" operator="lessThan">
      <formula>0</formula>
    </cfRule>
  </conditionalFormatting>
  <conditionalFormatting sqref="AS142">
    <cfRule type="cellIs" dxfId="285" priority="264" stopIfTrue="1" operator="lessThan">
      <formula>0</formula>
    </cfRule>
  </conditionalFormatting>
  <conditionalFormatting sqref="O119:O129">
    <cfRule type="cellIs" dxfId="284" priority="263" stopIfTrue="1" operator="lessThan">
      <formula>0</formula>
    </cfRule>
  </conditionalFormatting>
  <conditionalFormatting sqref="O95:O105 O107:O117">
    <cfRule type="cellIs" dxfId="283" priority="262" stopIfTrue="1" operator="lessThan">
      <formula>0</formula>
    </cfRule>
  </conditionalFormatting>
  <conditionalFormatting sqref="O131:O140">
    <cfRule type="cellIs" dxfId="282" priority="261" stopIfTrue="1" operator="lessThan">
      <formula>0</formula>
    </cfRule>
  </conditionalFormatting>
  <conditionalFormatting sqref="O106">
    <cfRule type="cellIs" dxfId="281" priority="260" stopIfTrue="1" operator="lessThan">
      <formula>0</formula>
    </cfRule>
  </conditionalFormatting>
  <conditionalFormatting sqref="O118">
    <cfRule type="cellIs" dxfId="280" priority="259" stopIfTrue="1" operator="lessThan">
      <formula>0</formula>
    </cfRule>
  </conditionalFormatting>
  <conditionalFormatting sqref="O130">
    <cfRule type="cellIs" dxfId="279" priority="258" stopIfTrue="1" operator="lessThan">
      <formula>0</formula>
    </cfRule>
  </conditionalFormatting>
  <conditionalFormatting sqref="O142">
    <cfRule type="cellIs" dxfId="278" priority="257" stopIfTrue="1" operator="lessThan">
      <formula>0</formula>
    </cfRule>
  </conditionalFormatting>
  <conditionalFormatting sqref="AS215:AS224 AS227:AS235">
    <cfRule type="cellIs" dxfId="277" priority="256" stopIfTrue="1" operator="lessThan">
      <formula>0</formula>
    </cfRule>
  </conditionalFormatting>
  <conditionalFormatting sqref="AS191:AS200 AS203:AS212">
    <cfRule type="cellIs" dxfId="276" priority="255" stopIfTrue="1" operator="lessThan">
      <formula>0</formula>
    </cfRule>
  </conditionalFormatting>
  <conditionalFormatting sqref="AS238">
    <cfRule type="cellIs" dxfId="275" priority="251" stopIfTrue="1" operator="lessThan">
      <formula>0</formula>
    </cfRule>
  </conditionalFormatting>
  <conditionalFormatting sqref="AS202">
    <cfRule type="cellIs" dxfId="274" priority="254" stopIfTrue="1" operator="lessThan">
      <formula>0</formula>
    </cfRule>
  </conditionalFormatting>
  <conditionalFormatting sqref="AS214">
    <cfRule type="cellIs" dxfId="273" priority="253" stopIfTrue="1" operator="lessThan">
      <formula>0</formula>
    </cfRule>
  </conditionalFormatting>
  <conditionalFormatting sqref="AS226">
    <cfRule type="cellIs" dxfId="272" priority="252" stopIfTrue="1" operator="lessThan">
      <formula>0</formula>
    </cfRule>
  </conditionalFormatting>
  <conditionalFormatting sqref="AB167:AB177 AB179:AB188">
    <cfRule type="cellIs" dxfId="271" priority="250" stopIfTrue="1" operator="lessThan">
      <formula>0</formula>
    </cfRule>
  </conditionalFormatting>
  <conditionalFormatting sqref="AB143:AB153 AB155:AB165">
    <cfRule type="cellIs" dxfId="270" priority="249" stopIfTrue="1" operator="lessThan">
      <formula>0</formula>
    </cfRule>
  </conditionalFormatting>
  <conditionalFormatting sqref="AB215:AB224 AB227:AB236">
    <cfRule type="cellIs" dxfId="269" priority="248" stopIfTrue="1" operator="lessThan">
      <formula>0</formula>
    </cfRule>
  </conditionalFormatting>
  <conditionalFormatting sqref="AB191:AB200 AB203:AB212">
    <cfRule type="cellIs" dxfId="268" priority="247" stopIfTrue="1" operator="lessThan">
      <formula>0</formula>
    </cfRule>
  </conditionalFormatting>
  <conditionalFormatting sqref="AB154">
    <cfRule type="cellIs" dxfId="267" priority="246" stopIfTrue="1" operator="lessThan">
      <formula>0</formula>
    </cfRule>
  </conditionalFormatting>
  <conditionalFormatting sqref="AB166">
    <cfRule type="cellIs" dxfId="266" priority="245" stopIfTrue="1" operator="lessThan">
      <formula>0</formula>
    </cfRule>
  </conditionalFormatting>
  <conditionalFormatting sqref="AB178">
    <cfRule type="cellIs" dxfId="265" priority="244" stopIfTrue="1" operator="lessThan">
      <formula>0</formula>
    </cfRule>
  </conditionalFormatting>
  <conditionalFormatting sqref="AB190">
    <cfRule type="cellIs" dxfId="264" priority="243" stopIfTrue="1" operator="lessThan">
      <formula>0</formula>
    </cfRule>
  </conditionalFormatting>
  <conditionalFormatting sqref="AB202">
    <cfRule type="cellIs" dxfId="263" priority="242" stopIfTrue="1" operator="lessThan">
      <formula>0</formula>
    </cfRule>
  </conditionalFormatting>
  <conditionalFormatting sqref="AB214">
    <cfRule type="cellIs" dxfId="262" priority="241" stopIfTrue="1" operator="lessThan">
      <formula>0</formula>
    </cfRule>
  </conditionalFormatting>
  <conditionalFormatting sqref="AB226">
    <cfRule type="cellIs" dxfId="261" priority="240" stopIfTrue="1" operator="lessThan">
      <formula>0</formula>
    </cfRule>
  </conditionalFormatting>
  <conditionalFormatting sqref="AB238">
    <cfRule type="cellIs" dxfId="260" priority="239" stopIfTrue="1" operator="lessThan">
      <formula>0</formula>
    </cfRule>
  </conditionalFormatting>
  <conditionalFormatting sqref="O167:O177">
    <cfRule type="cellIs" dxfId="259" priority="238" stopIfTrue="1" operator="lessThan">
      <formula>0</formula>
    </cfRule>
  </conditionalFormatting>
  <conditionalFormatting sqref="O143:O153 O155:O165">
    <cfRule type="cellIs" dxfId="258" priority="237" stopIfTrue="1" operator="lessThan">
      <formula>0</formula>
    </cfRule>
  </conditionalFormatting>
  <conditionalFormatting sqref="O191:O212">
    <cfRule type="cellIs" dxfId="257" priority="232" stopIfTrue="1" operator="lessThan">
      <formula>0</formula>
    </cfRule>
  </conditionalFormatting>
  <conditionalFormatting sqref="O154">
    <cfRule type="cellIs" dxfId="256" priority="236" stopIfTrue="1" operator="lessThan">
      <formula>0</formula>
    </cfRule>
  </conditionalFormatting>
  <conditionalFormatting sqref="O166">
    <cfRule type="cellIs" dxfId="255" priority="235" stopIfTrue="1" operator="lessThan">
      <formula>0</formula>
    </cfRule>
  </conditionalFormatting>
  <conditionalFormatting sqref="O179:O188">
    <cfRule type="cellIs" dxfId="254" priority="234" stopIfTrue="1" operator="lessThan">
      <formula>0</formula>
    </cfRule>
  </conditionalFormatting>
  <conditionalFormatting sqref="O215:O224 O227:O236">
    <cfRule type="cellIs" dxfId="253" priority="233" stopIfTrue="1" operator="lessThan">
      <formula>0</formula>
    </cfRule>
  </conditionalFormatting>
  <conditionalFormatting sqref="O178">
    <cfRule type="cellIs" dxfId="252" priority="231" stopIfTrue="1" operator="lessThan">
      <formula>0</formula>
    </cfRule>
  </conditionalFormatting>
  <conditionalFormatting sqref="O190">
    <cfRule type="cellIs" dxfId="251" priority="230" stopIfTrue="1" operator="lessThan">
      <formula>0</formula>
    </cfRule>
  </conditionalFormatting>
  <conditionalFormatting sqref="O214">
    <cfRule type="cellIs" dxfId="250" priority="229" stopIfTrue="1" operator="lessThan">
      <formula>0</formula>
    </cfRule>
  </conditionalFormatting>
  <conditionalFormatting sqref="O226">
    <cfRule type="cellIs" dxfId="249" priority="228" stopIfTrue="1" operator="lessThan">
      <formula>0</formula>
    </cfRule>
  </conditionalFormatting>
  <conditionalFormatting sqref="O238">
    <cfRule type="cellIs" dxfId="248" priority="227" stopIfTrue="1" operator="lessThan">
      <formula>0</formula>
    </cfRule>
  </conditionalFormatting>
  <conditionalFormatting sqref="S35:S45 S71:S81 S167:S177 S7:S18 S47:S57 S59:S69 S179:S188 S20:S31">
    <cfRule type="cellIs" dxfId="247" priority="226" stopIfTrue="1" operator="lessThan">
      <formula>0</formula>
    </cfRule>
  </conditionalFormatting>
  <conditionalFormatting sqref="S6">
    <cfRule type="cellIs" dxfId="246" priority="225" stopIfTrue="1" operator="lessThan">
      <formula>0</formula>
    </cfRule>
  </conditionalFormatting>
  <conditionalFormatting sqref="S119:S129">
    <cfRule type="cellIs" dxfId="245" priority="224" stopIfTrue="1" operator="lessThan">
      <formula>0</formula>
    </cfRule>
  </conditionalFormatting>
  <conditionalFormatting sqref="S95:S105 S107:S117">
    <cfRule type="cellIs" dxfId="244" priority="223" stopIfTrue="1" operator="lessThan">
      <formula>0</formula>
    </cfRule>
  </conditionalFormatting>
  <conditionalFormatting sqref="S143:S153 S155:S165">
    <cfRule type="cellIs" dxfId="243" priority="222" stopIfTrue="1" operator="lessThan">
      <formula>0</formula>
    </cfRule>
  </conditionalFormatting>
  <conditionalFormatting sqref="S131:S140">
    <cfRule type="cellIs" dxfId="242" priority="221" stopIfTrue="1" operator="lessThan">
      <formula>0</formula>
    </cfRule>
  </conditionalFormatting>
  <conditionalFormatting sqref="S83:S92">
    <cfRule type="cellIs" dxfId="241" priority="220" stopIfTrue="1" operator="lessThan">
      <formula>0</formula>
    </cfRule>
  </conditionalFormatting>
  <conditionalFormatting sqref="S227:S236 S215:S224">
    <cfRule type="cellIs" dxfId="240" priority="219" stopIfTrue="1" operator="lessThan">
      <formula>0</formula>
    </cfRule>
  </conditionalFormatting>
  <conditionalFormatting sqref="S191:S200 S202:S212">
    <cfRule type="cellIs" dxfId="239" priority="218" stopIfTrue="1" operator="lessThan">
      <formula>0</formula>
    </cfRule>
  </conditionalFormatting>
  <conditionalFormatting sqref="S238">
    <cfRule type="cellIs" dxfId="238" priority="200" stopIfTrue="1" operator="lessThan">
      <formula>0</formula>
    </cfRule>
  </conditionalFormatting>
  <conditionalFormatting sqref="S94">
    <cfRule type="cellIs" dxfId="237" priority="211" stopIfTrue="1" operator="lessThan">
      <formula>0</formula>
    </cfRule>
  </conditionalFormatting>
  <conditionalFormatting sqref="S19">
    <cfRule type="cellIs" dxfId="236" priority="217" stopIfTrue="1" operator="lessThan">
      <formula>0</formula>
    </cfRule>
  </conditionalFormatting>
  <conditionalFormatting sqref="S33">
    <cfRule type="cellIs" dxfId="235" priority="216" stopIfTrue="1" operator="lessThan">
      <formula>0</formula>
    </cfRule>
  </conditionalFormatting>
  <conditionalFormatting sqref="S46">
    <cfRule type="cellIs" dxfId="234" priority="215" stopIfTrue="1" operator="lessThan">
      <formula>0</formula>
    </cfRule>
  </conditionalFormatting>
  <conditionalFormatting sqref="S58">
    <cfRule type="cellIs" dxfId="233" priority="214" stopIfTrue="1" operator="lessThan">
      <formula>0</formula>
    </cfRule>
  </conditionalFormatting>
  <conditionalFormatting sqref="S70">
    <cfRule type="cellIs" dxfId="232" priority="213" stopIfTrue="1" operator="lessThan">
      <formula>0</formula>
    </cfRule>
  </conditionalFormatting>
  <conditionalFormatting sqref="S82">
    <cfRule type="cellIs" dxfId="231" priority="212" stopIfTrue="1" operator="lessThan">
      <formula>0</formula>
    </cfRule>
  </conditionalFormatting>
  <conditionalFormatting sqref="S106">
    <cfRule type="cellIs" dxfId="230" priority="210" stopIfTrue="1" operator="lessThan">
      <formula>0</formula>
    </cfRule>
  </conditionalFormatting>
  <conditionalFormatting sqref="S118">
    <cfRule type="cellIs" dxfId="229" priority="209" stopIfTrue="1" operator="lessThan">
      <formula>0</formula>
    </cfRule>
  </conditionalFormatting>
  <conditionalFormatting sqref="S130">
    <cfRule type="cellIs" dxfId="228" priority="208" stopIfTrue="1" operator="lessThan">
      <formula>0</formula>
    </cfRule>
  </conditionalFormatting>
  <conditionalFormatting sqref="S142">
    <cfRule type="cellIs" dxfId="227" priority="207" stopIfTrue="1" operator="lessThan">
      <formula>0</formula>
    </cfRule>
  </conditionalFormatting>
  <conditionalFormatting sqref="S154">
    <cfRule type="cellIs" dxfId="226" priority="206" stopIfTrue="1" operator="lessThan">
      <formula>0</formula>
    </cfRule>
  </conditionalFormatting>
  <conditionalFormatting sqref="S166">
    <cfRule type="cellIs" dxfId="225" priority="205" stopIfTrue="1" operator="lessThan">
      <formula>0</formula>
    </cfRule>
  </conditionalFormatting>
  <conditionalFormatting sqref="S178">
    <cfRule type="cellIs" dxfId="224" priority="204" stopIfTrue="1" operator="lessThan">
      <formula>0</formula>
    </cfRule>
  </conditionalFormatting>
  <conditionalFormatting sqref="S190">
    <cfRule type="cellIs" dxfId="223" priority="203" stopIfTrue="1" operator="lessThan">
      <formula>0</formula>
    </cfRule>
  </conditionalFormatting>
  <conditionalFormatting sqref="S214">
    <cfRule type="cellIs" dxfId="222" priority="202" stopIfTrue="1" operator="lessThan">
      <formula>0</formula>
    </cfRule>
  </conditionalFormatting>
  <conditionalFormatting sqref="S226">
    <cfRule type="cellIs" dxfId="221" priority="201" stopIfTrue="1" operator="lessThan">
      <formula>0</formula>
    </cfRule>
  </conditionalFormatting>
  <conditionalFormatting sqref="AD167:AD177 AD179:AD188">
    <cfRule type="cellIs" dxfId="220" priority="199" stopIfTrue="1" operator="lessThan">
      <formula>0</formula>
    </cfRule>
  </conditionalFormatting>
  <conditionalFormatting sqref="AD143:AD153 AD155:AD165">
    <cfRule type="cellIs" dxfId="219" priority="198" stopIfTrue="1" operator="lessThan">
      <formula>0</formula>
    </cfRule>
  </conditionalFormatting>
  <conditionalFormatting sqref="AD215:AD224 AD227:AD236">
    <cfRule type="cellIs" dxfId="218" priority="197" stopIfTrue="1" operator="lessThan">
      <formula>0</formula>
    </cfRule>
  </conditionalFormatting>
  <conditionalFormatting sqref="AD191:AD200 AD203:AD212">
    <cfRule type="cellIs" dxfId="217" priority="196" stopIfTrue="1" operator="lessThan">
      <formula>0</formula>
    </cfRule>
  </conditionalFormatting>
  <conditionalFormatting sqref="AD154">
    <cfRule type="cellIs" dxfId="216" priority="195" stopIfTrue="1" operator="lessThan">
      <formula>0</formula>
    </cfRule>
  </conditionalFormatting>
  <conditionalFormatting sqref="AD166">
    <cfRule type="cellIs" dxfId="215" priority="194" stopIfTrue="1" operator="lessThan">
      <formula>0</formula>
    </cfRule>
  </conditionalFormatting>
  <conditionalFormatting sqref="AD178">
    <cfRule type="cellIs" dxfId="214" priority="193" stopIfTrue="1" operator="lessThan">
      <formula>0</formula>
    </cfRule>
  </conditionalFormatting>
  <conditionalFormatting sqref="AD190">
    <cfRule type="cellIs" dxfId="213" priority="192" stopIfTrue="1" operator="lessThan">
      <formula>0</formula>
    </cfRule>
  </conditionalFormatting>
  <conditionalFormatting sqref="AD202">
    <cfRule type="cellIs" dxfId="212" priority="191" stopIfTrue="1" operator="lessThan">
      <formula>0</formula>
    </cfRule>
  </conditionalFormatting>
  <conditionalFormatting sqref="AD214">
    <cfRule type="cellIs" dxfId="211" priority="190" stopIfTrue="1" operator="lessThan">
      <formula>0</formula>
    </cfRule>
  </conditionalFormatting>
  <conditionalFormatting sqref="AD226">
    <cfRule type="cellIs" dxfId="210" priority="189" stopIfTrue="1" operator="lessThan">
      <formula>0</formula>
    </cfRule>
  </conditionalFormatting>
  <conditionalFormatting sqref="AD238">
    <cfRule type="cellIs" dxfId="209" priority="188" stopIfTrue="1" operator="lessThan">
      <formula>0</formula>
    </cfRule>
  </conditionalFormatting>
  <conditionalFormatting sqref="AH35:AH45 AH71:AH81 AH167:AH177 AH7:AH18 AH47:AH57 AH59:AH69 AH179:AH188 AH20:AH31">
    <cfRule type="cellIs" dxfId="208" priority="187" stopIfTrue="1" operator="lessThan">
      <formula>0</formula>
    </cfRule>
  </conditionalFormatting>
  <conditionalFormatting sqref="AH6">
    <cfRule type="cellIs" dxfId="207" priority="186" stopIfTrue="1" operator="lessThan">
      <formula>0</formula>
    </cfRule>
  </conditionalFormatting>
  <conditionalFormatting sqref="AH119:AH129">
    <cfRule type="cellIs" dxfId="206" priority="185" stopIfTrue="1" operator="lessThan">
      <formula>0</formula>
    </cfRule>
  </conditionalFormatting>
  <conditionalFormatting sqref="AH95:AH105 AH107:AH117">
    <cfRule type="cellIs" dxfId="205" priority="184" stopIfTrue="1" operator="lessThan">
      <formula>0</formula>
    </cfRule>
  </conditionalFormatting>
  <conditionalFormatting sqref="AH143:AH153 AH155:AH165">
    <cfRule type="cellIs" dxfId="204" priority="183" stopIfTrue="1" operator="lessThan">
      <formula>0</formula>
    </cfRule>
  </conditionalFormatting>
  <conditionalFormatting sqref="AH131:AH140">
    <cfRule type="cellIs" dxfId="203" priority="182" stopIfTrue="1" operator="lessThan">
      <formula>0</formula>
    </cfRule>
  </conditionalFormatting>
  <conditionalFormatting sqref="AH83:AH91">
    <cfRule type="cellIs" dxfId="202" priority="181" stopIfTrue="1" operator="lessThan">
      <formula>0</formula>
    </cfRule>
  </conditionalFormatting>
  <conditionalFormatting sqref="AH215:AH224 AH227:AH235">
    <cfRule type="cellIs" dxfId="201" priority="180" stopIfTrue="1" operator="lessThan">
      <formula>0</formula>
    </cfRule>
  </conditionalFormatting>
  <conditionalFormatting sqref="AH191:AH200 AH202:AH212">
    <cfRule type="cellIs" dxfId="200" priority="179" stopIfTrue="1" operator="lessThan">
      <formula>0</formula>
    </cfRule>
  </conditionalFormatting>
  <conditionalFormatting sqref="AH238">
    <cfRule type="cellIs" dxfId="199" priority="161" stopIfTrue="1" operator="lessThan">
      <formula>0</formula>
    </cfRule>
  </conditionalFormatting>
  <conditionalFormatting sqref="AH94">
    <cfRule type="cellIs" dxfId="198" priority="172" stopIfTrue="1" operator="lessThan">
      <formula>0</formula>
    </cfRule>
  </conditionalFormatting>
  <conditionalFormatting sqref="AH19">
    <cfRule type="cellIs" dxfId="197" priority="178" stopIfTrue="1" operator="lessThan">
      <formula>0</formula>
    </cfRule>
  </conditionalFormatting>
  <conditionalFormatting sqref="AH33">
    <cfRule type="cellIs" dxfId="196" priority="177" stopIfTrue="1" operator="lessThan">
      <formula>0</formula>
    </cfRule>
  </conditionalFormatting>
  <conditionalFormatting sqref="AH46">
    <cfRule type="cellIs" dxfId="195" priority="176" stopIfTrue="1" operator="lessThan">
      <formula>0</formula>
    </cfRule>
  </conditionalFormatting>
  <conditionalFormatting sqref="AH58">
    <cfRule type="cellIs" dxfId="194" priority="175" stopIfTrue="1" operator="lessThan">
      <formula>0</formula>
    </cfRule>
  </conditionalFormatting>
  <conditionalFormatting sqref="AH70">
    <cfRule type="cellIs" dxfId="193" priority="174" stopIfTrue="1" operator="lessThan">
      <formula>0</formula>
    </cfRule>
  </conditionalFormatting>
  <conditionalFormatting sqref="AH82">
    <cfRule type="cellIs" dxfId="192" priority="173" stopIfTrue="1" operator="lessThan">
      <formula>0</formula>
    </cfRule>
  </conditionalFormatting>
  <conditionalFormatting sqref="AH106">
    <cfRule type="cellIs" dxfId="191" priority="171" stopIfTrue="1" operator="lessThan">
      <formula>0</formula>
    </cfRule>
  </conditionalFormatting>
  <conditionalFormatting sqref="AH118">
    <cfRule type="cellIs" dxfId="190" priority="170" stopIfTrue="1" operator="lessThan">
      <formula>0</formula>
    </cfRule>
  </conditionalFormatting>
  <conditionalFormatting sqref="AH130">
    <cfRule type="cellIs" dxfId="189" priority="169" stopIfTrue="1" operator="lessThan">
      <formula>0</formula>
    </cfRule>
  </conditionalFormatting>
  <conditionalFormatting sqref="AH142">
    <cfRule type="cellIs" dxfId="188" priority="168" stopIfTrue="1" operator="lessThan">
      <formula>0</formula>
    </cfRule>
  </conditionalFormatting>
  <conditionalFormatting sqref="AH154">
    <cfRule type="cellIs" dxfId="187" priority="167" stopIfTrue="1" operator="lessThan">
      <formula>0</formula>
    </cfRule>
  </conditionalFormatting>
  <conditionalFormatting sqref="AH166">
    <cfRule type="cellIs" dxfId="186" priority="166" stopIfTrue="1" operator="lessThan">
      <formula>0</formula>
    </cfRule>
  </conditionalFormatting>
  <conditionalFormatting sqref="AH178">
    <cfRule type="cellIs" dxfId="185" priority="165" stopIfTrue="1" operator="lessThan">
      <formula>0</formula>
    </cfRule>
  </conditionalFormatting>
  <conditionalFormatting sqref="AH190">
    <cfRule type="cellIs" dxfId="184" priority="164" stopIfTrue="1" operator="lessThan">
      <formula>0</formula>
    </cfRule>
  </conditionalFormatting>
  <conditionalFormatting sqref="AH214">
    <cfRule type="cellIs" dxfId="183" priority="163" stopIfTrue="1" operator="lessThan">
      <formula>0</formula>
    </cfRule>
  </conditionalFormatting>
  <conditionalFormatting sqref="AH226">
    <cfRule type="cellIs" dxfId="182" priority="162" stopIfTrue="1" operator="lessThan">
      <formula>0</formula>
    </cfRule>
  </conditionalFormatting>
  <conditionalFormatting sqref="I25 L25 E25:G25">
    <cfRule type="cellIs" dxfId="181" priority="160" stopIfTrue="1" operator="lessThan">
      <formula>0</formula>
    </cfRule>
  </conditionalFormatting>
  <conditionalFormatting sqref="H25">
    <cfRule type="cellIs" dxfId="180" priority="159" stopIfTrue="1" operator="lessThan">
      <formula>0</formula>
    </cfRule>
  </conditionalFormatting>
  <conditionalFormatting sqref="J25">
    <cfRule type="cellIs" dxfId="179" priority="158" stopIfTrue="1" operator="lessThan">
      <formula>0</formula>
    </cfRule>
  </conditionalFormatting>
  <conditionalFormatting sqref="K25">
    <cfRule type="cellIs" dxfId="178" priority="157" stopIfTrue="1" operator="lessThan">
      <formula>0</formula>
    </cfRule>
  </conditionalFormatting>
  <conditionalFormatting sqref="M25">
    <cfRule type="cellIs" dxfId="177" priority="156" stopIfTrue="1" operator="lessThan">
      <formula>0</formula>
    </cfRule>
  </conditionalFormatting>
  <conditionalFormatting sqref="N25">
    <cfRule type="cellIs" dxfId="176" priority="155" stopIfTrue="1" operator="lessThan">
      <formula>0</formula>
    </cfRule>
  </conditionalFormatting>
  <conditionalFormatting sqref="O25">
    <cfRule type="cellIs" dxfId="175" priority="154" stopIfTrue="1" operator="lessThan">
      <formula>0</formula>
    </cfRule>
  </conditionalFormatting>
  <conditionalFormatting sqref="L32 I32 E32:G32">
    <cfRule type="cellIs" dxfId="174" priority="153" stopIfTrue="1" operator="lessThan">
      <formula>0</formula>
    </cfRule>
  </conditionalFormatting>
  <conditionalFormatting sqref="H32">
    <cfRule type="cellIs" dxfId="173" priority="152" stopIfTrue="1" operator="lessThan">
      <formula>0</formula>
    </cfRule>
  </conditionalFormatting>
  <conditionalFormatting sqref="J32">
    <cfRule type="cellIs" dxfId="172" priority="151" stopIfTrue="1" operator="lessThan">
      <formula>0</formula>
    </cfRule>
  </conditionalFormatting>
  <conditionalFormatting sqref="K32">
    <cfRule type="cellIs" dxfId="171" priority="150" stopIfTrue="1" operator="lessThan">
      <formula>0</formula>
    </cfRule>
  </conditionalFormatting>
  <conditionalFormatting sqref="M32">
    <cfRule type="cellIs" dxfId="170" priority="149" stopIfTrue="1" operator="lessThan">
      <formula>0</formula>
    </cfRule>
  </conditionalFormatting>
  <conditionalFormatting sqref="N32">
    <cfRule type="cellIs" dxfId="169" priority="148" stopIfTrue="1" operator="lessThan">
      <formula>0</formula>
    </cfRule>
  </conditionalFormatting>
  <conditionalFormatting sqref="O32">
    <cfRule type="cellIs" dxfId="168" priority="147" stopIfTrue="1" operator="lessThan">
      <formula>0</formula>
    </cfRule>
  </conditionalFormatting>
  <conditionalFormatting sqref="I93 N93 D93:G93">
    <cfRule type="cellIs" dxfId="167" priority="146" stopIfTrue="1" operator="lessThan">
      <formula>0</formula>
    </cfRule>
  </conditionalFormatting>
  <conditionalFormatting sqref="H93">
    <cfRule type="cellIs" dxfId="166" priority="145" stopIfTrue="1" operator="lessThan">
      <formula>0</formula>
    </cfRule>
  </conditionalFormatting>
  <conditionalFormatting sqref="J93">
    <cfRule type="cellIs" dxfId="165" priority="144" stopIfTrue="1" operator="lessThan">
      <formula>0</formula>
    </cfRule>
  </conditionalFormatting>
  <conditionalFormatting sqref="K93">
    <cfRule type="cellIs" dxfId="164" priority="143" stopIfTrue="1" operator="lessThan">
      <formula>0</formula>
    </cfRule>
  </conditionalFormatting>
  <conditionalFormatting sqref="L93">
    <cfRule type="cellIs" dxfId="163" priority="142" stopIfTrue="1" operator="lessThan">
      <formula>0</formula>
    </cfRule>
  </conditionalFormatting>
  <conditionalFormatting sqref="M93">
    <cfRule type="cellIs" dxfId="162" priority="141" stopIfTrue="1" operator="lessThan">
      <formula>0</formula>
    </cfRule>
  </conditionalFormatting>
  <conditionalFormatting sqref="O93">
    <cfRule type="cellIs" dxfId="161" priority="140" stopIfTrue="1" operator="lessThan">
      <formula>0</formula>
    </cfRule>
  </conditionalFormatting>
  <conditionalFormatting sqref="I141 N141 D141:G141">
    <cfRule type="cellIs" dxfId="160" priority="139" stopIfTrue="1" operator="lessThan">
      <formula>0</formula>
    </cfRule>
  </conditionalFormatting>
  <conditionalFormatting sqref="H141">
    <cfRule type="cellIs" dxfId="159" priority="138" stopIfTrue="1" operator="lessThan">
      <formula>0</formula>
    </cfRule>
  </conditionalFormatting>
  <conditionalFormatting sqref="J141">
    <cfRule type="cellIs" dxfId="158" priority="137" stopIfTrue="1" operator="lessThan">
      <formula>0</formula>
    </cfRule>
  </conditionalFormatting>
  <conditionalFormatting sqref="K141">
    <cfRule type="cellIs" dxfId="157" priority="136" stopIfTrue="1" operator="lessThan">
      <formula>0</formula>
    </cfRule>
  </conditionalFormatting>
  <conditionalFormatting sqref="L141">
    <cfRule type="cellIs" dxfId="156" priority="135" stopIfTrue="1" operator="lessThan">
      <formula>0</formula>
    </cfRule>
  </conditionalFormatting>
  <conditionalFormatting sqref="M141">
    <cfRule type="cellIs" dxfId="155" priority="134" stopIfTrue="1" operator="lessThan">
      <formula>0</formula>
    </cfRule>
  </conditionalFormatting>
  <conditionalFormatting sqref="O141">
    <cfRule type="cellIs" dxfId="154" priority="133" stopIfTrue="1" operator="lessThan">
      <formula>0</formula>
    </cfRule>
  </conditionalFormatting>
  <conditionalFormatting sqref="I237 D237:G237">
    <cfRule type="cellIs" dxfId="153" priority="132" stopIfTrue="1" operator="lessThan">
      <formula>0</formula>
    </cfRule>
  </conditionalFormatting>
  <conditionalFormatting sqref="H237">
    <cfRule type="cellIs" dxfId="152" priority="131" stopIfTrue="1" operator="lessThan">
      <formula>0</formula>
    </cfRule>
  </conditionalFormatting>
  <conditionalFormatting sqref="J237">
    <cfRule type="cellIs" dxfId="151" priority="130" stopIfTrue="1" operator="lessThan">
      <formula>0</formula>
    </cfRule>
  </conditionalFormatting>
  <conditionalFormatting sqref="K237">
    <cfRule type="cellIs" dxfId="150" priority="129" stopIfTrue="1" operator="lessThan">
      <formula>0</formula>
    </cfRule>
  </conditionalFormatting>
  <conditionalFormatting sqref="L237">
    <cfRule type="cellIs" dxfId="149" priority="128" stopIfTrue="1" operator="lessThan">
      <formula>0</formula>
    </cfRule>
  </conditionalFormatting>
  <conditionalFormatting sqref="M237">
    <cfRule type="cellIs" dxfId="148" priority="127" stopIfTrue="1" operator="lessThan">
      <formula>0</formula>
    </cfRule>
  </conditionalFormatting>
  <conditionalFormatting sqref="N237">
    <cfRule type="cellIs" dxfId="147" priority="126" stopIfTrue="1" operator="lessThan">
      <formula>0</formula>
    </cfRule>
  </conditionalFormatting>
  <conditionalFormatting sqref="O237">
    <cfRule type="cellIs" dxfId="146" priority="125" stopIfTrue="1" operator="lessThan">
      <formula>0</formula>
    </cfRule>
  </conditionalFormatting>
  <conditionalFormatting sqref="X189 T189:V189 AC189">
    <cfRule type="cellIs" dxfId="145" priority="124" stopIfTrue="1" operator="lessThan">
      <formula>0</formula>
    </cfRule>
  </conditionalFormatting>
  <conditionalFormatting sqref="W189">
    <cfRule type="cellIs" dxfId="144" priority="123" stopIfTrue="1" operator="lessThan">
      <formula>0</formula>
    </cfRule>
  </conditionalFormatting>
  <conditionalFormatting sqref="Y189">
    <cfRule type="cellIs" dxfId="143" priority="122" stopIfTrue="1" operator="lessThan">
      <formula>0</formula>
    </cfRule>
  </conditionalFormatting>
  <conditionalFormatting sqref="Z189">
    <cfRule type="cellIs" dxfId="142" priority="121" stopIfTrue="1" operator="lessThan">
      <formula>0</formula>
    </cfRule>
  </conditionalFormatting>
  <conditionalFormatting sqref="AA189">
    <cfRule type="cellIs" dxfId="141" priority="120" stopIfTrue="1" operator="lessThan">
      <formula>0</formula>
    </cfRule>
  </conditionalFormatting>
  <conditionalFormatting sqref="AB189">
    <cfRule type="cellIs" dxfId="140" priority="119" stopIfTrue="1" operator="lessThan">
      <formula>0</formula>
    </cfRule>
  </conditionalFormatting>
  <conditionalFormatting sqref="S189">
    <cfRule type="cellIs" dxfId="139" priority="118" stopIfTrue="1" operator="lessThan">
      <formula>0</formula>
    </cfRule>
  </conditionalFormatting>
  <conditionalFormatting sqref="AD189">
    <cfRule type="cellIs" dxfId="138" priority="117" stopIfTrue="1" operator="lessThan">
      <formula>0</formula>
    </cfRule>
  </conditionalFormatting>
  <conditionalFormatting sqref="X201 AC201 T201:V201">
    <cfRule type="cellIs" dxfId="137" priority="116" stopIfTrue="1" operator="lessThan">
      <formula>0</formula>
    </cfRule>
  </conditionalFormatting>
  <conditionalFormatting sqref="W201">
    <cfRule type="cellIs" dxfId="136" priority="115" stopIfTrue="1" operator="lessThan">
      <formula>0</formula>
    </cfRule>
  </conditionalFormatting>
  <conditionalFormatting sqref="Y201">
    <cfRule type="cellIs" dxfId="135" priority="114" stopIfTrue="1" operator="lessThan">
      <formula>0</formula>
    </cfRule>
  </conditionalFormatting>
  <conditionalFormatting sqref="Z201">
    <cfRule type="cellIs" dxfId="134" priority="113" stopIfTrue="1" operator="lessThan">
      <formula>0</formula>
    </cfRule>
  </conditionalFormatting>
  <conditionalFormatting sqref="AA201">
    <cfRule type="cellIs" dxfId="133" priority="112" stopIfTrue="1" operator="lessThan">
      <formula>0</formula>
    </cfRule>
  </conditionalFormatting>
  <conditionalFormatting sqref="AB201">
    <cfRule type="cellIs" dxfId="132" priority="111" stopIfTrue="1" operator="lessThan">
      <formula>0</formula>
    </cfRule>
  </conditionalFormatting>
  <conditionalFormatting sqref="S201">
    <cfRule type="cellIs" dxfId="131" priority="110" stopIfTrue="1" operator="lessThan">
      <formula>0</formula>
    </cfRule>
  </conditionalFormatting>
  <conditionalFormatting sqref="AD201">
    <cfRule type="cellIs" dxfId="130" priority="109" stopIfTrue="1" operator="lessThan">
      <formula>0</formula>
    </cfRule>
  </conditionalFormatting>
  <conditionalFormatting sqref="X213 AC213 T213:V213">
    <cfRule type="cellIs" dxfId="129" priority="108" stopIfTrue="1" operator="lessThan">
      <formula>0</formula>
    </cfRule>
  </conditionalFormatting>
  <conditionalFormatting sqref="W213">
    <cfRule type="cellIs" dxfId="128" priority="107" stopIfTrue="1" operator="lessThan">
      <formula>0</formula>
    </cfRule>
  </conditionalFormatting>
  <conditionalFormatting sqref="Y213">
    <cfRule type="cellIs" dxfId="127" priority="106" stopIfTrue="1" operator="lessThan">
      <formula>0</formula>
    </cfRule>
  </conditionalFormatting>
  <conditionalFormatting sqref="Z213">
    <cfRule type="cellIs" dxfId="126" priority="105" stopIfTrue="1" operator="lessThan">
      <formula>0</formula>
    </cfRule>
  </conditionalFormatting>
  <conditionalFormatting sqref="AA213">
    <cfRule type="cellIs" dxfId="125" priority="104" stopIfTrue="1" operator="lessThan">
      <formula>0</formula>
    </cfRule>
  </conditionalFormatting>
  <conditionalFormatting sqref="AB213">
    <cfRule type="cellIs" dxfId="124" priority="103" stopIfTrue="1" operator="lessThan">
      <formula>0</formula>
    </cfRule>
  </conditionalFormatting>
  <conditionalFormatting sqref="S213">
    <cfRule type="cellIs" dxfId="123" priority="102" stopIfTrue="1" operator="lessThan">
      <formula>0</formula>
    </cfRule>
  </conditionalFormatting>
  <conditionalFormatting sqref="AD213">
    <cfRule type="cellIs" dxfId="122" priority="101" stopIfTrue="1" operator="lessThan">
      <formula>0</formula>
    </cfRule>
  </conditionalFormatting>
  <conditionalFormatting sqref="X225 AC225 T225:V225">
    <cfRule type="cellIs" dxfId="121" priority="100" stopIfTrue="1" operator="lessThan">
      <formula>0</formula>
    </cfRule>
  </conditionalFormatting>
  <conditionalFormatting sqref="W225">
    <cfRule type="cellIs" dxfId="120" priority="99" stopIfTrue="1" operator="lessThan">
      <formula>0</formula>
    </cfRule>
  </conditionalFormatting>
  <conditionalFormatting sqref="Y225">
    <cfRule type="cellIs" dxfId="119" priority="98" stopIfTrue="1" operator="lessThan">
      <formula>0</formula>
    </cfRule>
  </conditionalFormatting>
  <conditionalFormatting sqref="Z225">
    <cfRule type="cellIs" dxfId="118" priority="97" stopIfTrue="1" operator="lessThan">
      <formula>0</formula>
    </cfRule>
  </conditionalFormatting>
  <conditionalFormatting sqref="AA225">
    <cfRule type="cellIs" dxfId="117" priority="96" stopIfTrue="1" operator="lessThan">
      <formula>0</formula>
    </cfRule>
  </conditionalFormatting>
  <conditionalFormatting sqref="AB225">
    <cfRule type="cellIs" dxfId="116" priority="95" stopIfTrue="1" operator="lessThan">
      <formula>0</formula>
    </cfRule>
  </conditionalFormatting>
  <conditionalFormatting sqref="S225">
    <cfRule type="cellIs" dxfId="115" priority="94" stopIfTrue="1" operator="lessThan">
      <formula>0</formula>
    </cfRule>
  </conditionalFormatting>
  <conditionalFormatting sqref="AD225">
    <cfRule type="cellIs" dxfId="114" priority="93" stopIfTrue="1" operator="lessThan">
      <formula>0</formula>
    </cfRule>
  </conditionalFormatting>
  <conditionalFormatting sqref="X237 AC237 T237:V237">
    <cfRule type="cellIs" dxfId="113" priority="92" stopIfTrue="1" operator="lessThan">
      <formula>0</formula>
    </cfRule>
  </conditionalFormatting>
  <conditionalFormatting sqref="W237">
    <cfRule type="cellIs" dxfId="112" priority="91" stopIfTrue="1" operator="lessThan">
      <formula>0</formula>
    </cfRule>
  </conditionalFormatting>
  <conditionalFormatting sqref="Y237">
    <cfRule type="cellIs" dxfId="111" priority="90" stopIfTrue="1" operator="lessThan">
      <formula>0</formula>
    </cfRule>
  </conditionalFormatting>
  <conditionalFormatting sqref="Z237">
    <cfRule type="cellIs" dxfId="110" priority="89" stopIfTrue="1" operator="lessThan">
      <formula>0</formula>
    </cfRule>
  </conditionalFormatting>
  <conditionalFormatting sqref="AA237">
    <cfRule type="cellIs" dxfId="109" priority="88" stopIfTrue="1" operator="lessThan">
      <formula>0</formula>
    </cfRule>
  </conditionalFormatting>
  <conditionalFormatting sqref="AB237">
    <cfRule type="cellIs" dxfId="108" priority="87" stopIfTrue="1" operator="lessThan">
      <formula>0</formula>
    </cfRule>
  </conditionalFormatting>
  <conditionalFormatting sqref="S237">
    <cfRule type="cellIs" dxfId="107" priority="86" stopIfTrue="1" operator="lessThan">
      <formula>0</formula>
    </cfRule>
  </conditionalFormatting>
  <conditionalFormatting sqref="AD237">
    <cfRule type="cellIs" dxfId="106" priority="85" stopIfTrue="1" operator="lessThan">
      <formula>0</formula>
    </cfRule>
  </conditionalFormatting>
  <conditionalFormatting sqref="AR189 AM189 AI189:AK189">
    <cfRule type="cellIs" dxfId="105" priority="84" stopIfTrue="1" operator="lessThan">
      <formula>0</formula>
    </cfRule>
  </conditionalFormatting>
  <conditionalFormatting sqref="AL189">
    <cfRule type="cellIs" dxfId="104" priority="83" stopIfTrue="1" operator="lessThan">
      <formula>0</formula>
    </cfRule>
  </conditionalFormatting>
  <conditionalFormatting sqref="AN189">
    <cfRule type="cellIs" dxfId="103" priority="82" stopIfTrue="1" operator="lessThan">
      <formula>0</formula>
    </cfRule>
  </conditionalFormatting>
  <conditionalFormatting sqref="AO189">
    <cfRule type="cellIs" dxfId="102" priority="81" stopIfTrue="1" operator="lessThan">
      <formula>0</formula>
    </cfRule>
  </conditionalFormatting>
  <conditionalFormatting sqref="AQ189">
    <cfRule type="cellIs" dxfId="101" priority="79" stopIfTrue="1" operator="lessThan">
      <formula>0</formula>
    </cfRule>
  </conditionalFormatting>
  <conditionalFormatting sqref="AP189">
    <cfRule type="cellIs" dxfId="100" priority="80" stopIfTrue="1" operator="lessThan">
      <formula>0</formula>
    </cfRule>
  </conditionalFormatting>
  <conditionalFormatting sqref="AS189">
    <cfRule type="cellIs" dxfId="99" priority="78" stopIfTrue="1" operator="lessThan">
      <formula>0</formula>
    </cfRule>
  </conditionalFormatting>
  <conditionalFormatting sqref="AH189">
    <cfRule type="cellIs" dxfId="98" priority="77" stopIfTrue="1" operator="lessThan">
      <formula>0</formula>
    </cfRule>
  </conditionalFormatting>
  <conditionalFormatting sqref="AM201 AR201 AI201:AK201">
    <cfRule type="cellIs" dxfId="97" priority="76" stopIfTrue="1" operator="lessThan">
      <formula>0</formula>
    </cfRule>
  </conditionalFormatting>
  <conditionalFormatting sqref="AL201">
    <cfRule type="cellIs" dxfId="96" priority="75" stopIfTrue="1" operator="lessThan">
      <formula>0</formula>
    </cfRule>
  </conditionalFormatting>
  <conditionalFormatting sqref="AN201">
    <cfRule type="cellIs" dxfId="95" priority="74" stopIfTrue="1" operator="lessThan">
      <formula>0</formula>
    </cfRule>
  </conditionalFormatting>
  <conditionalFormatting sqref="AO201">
    <cfRule type="cellIs" dxfId="94" priority="73" stopIfTrue="1" operator="lessThan">
      <formula>0</formula>
    </cfRule>
  </conditionalFormatting>
  <conditionalFormatting sqref="AP201">
    <cfRule type="cellIs" dxfId="93" priority="72" stopIfTrue="1" operator="lessThan">
      <formula>0</formula>
    </cfRule>
  </conditionalFormatting>
  <conditionalFormatting sqref="AQ201">
    <cfRule type="cellIs" dxfId="92" priority="71" stopIfTrue="1" operator="lessThan">
      <formula>0</formula>
    </cfRule>
  </conditionalFormatting>
  <conditionalFormatting sqref="AS201">
    <cfRule type="cellIs" dxfId="91" priority="70" stopIfTrue="1" operator="lessThan">
      <formula>0</formula>
    </cfRule>
  </conditionalFormatting>
  <conditionalFormatting sqref="AH201">
    <cfRule type="cellIs" dxfId="90" priority="69" stopIfTrue="1" operator="lessThan">
      <formula>0</formula>
    </cfRule>
  </conditionalFormatting>
  <conditionalFormatting sqref="AR213 AM213 AI213:AK213">
    <cfRule type="cellIs" dxfId="89" priority="68" stopIfTrue="1" operator="lessThan">
      <formula>0</formula>
    </cfRule>
  </conditionalFormatting>
  <conditionalFormatting sqref="AL213">
    <cfRule type="cellIs" dxfId="88" priority="67" stopIfTrue="1" operator="lessThan">
      <formula>0</formula>
    </cfRule>
  </conditionalFormatting>
  <conditionalFormatting sqref="AN213">
    <cfRule type="cellIs" dxfId="87" priority="66" stopIfTrue="1" operator="lessThan">
      <formula>0</formula>
    </cfRule>
  </conditionalFormatting>
  <conditionalFormatting sqref="AO213">
    <cfRule type="cellIs" dxfId="86" priority="65" stopIfTrue="1" operator="lessThan">
      <formula>0</formula>
    </cfRule>
  </conditionalFormatting>
  <conditionalFormatting sqref="AP213">
    <cfRule type="cellIs" dxfId="85" priority="64" stopIfTrue="1" operator="lessThan">
      <formula>0</formula>
    </cfRule>
  </conditionalFormatting>
  <conditionalFormatting sqref="AQ213">
    <cfRule type="cellIs" dxfId="84" priority="63" stopIfTrue="1" operator="lessThan">
      <formula>0</formula>
    </cfRule>
  </conditionalFormatting>
  <conditionalFormatting sqref="AS213">
    <cfRule type="cellIs" dxfId="83" priority="62" stopIfTrue="1" operator="lessThan">
      <formula>0</formula>
    </cfRule>
  </conditionalFormatting>
  <conditionalFormatting sqref="AH213">
    <cfRule type="cellIs" dxfId="82" priority="61" stopIfTrue="1" operator="lessThan">
      <formula>0</formula>
    </cfRule>
  </conditionalFormatting>
  <conditionalFormatting sqref="AM225 AR225 AI225:AK225">
    <cfRule type="cellIs" dxfId="81" priority="60" stopIfTrue="1" operator="lessThan">
      <formula>0</formula>
    </cfRule>
  </conditionalFormatting>
  <conditionalFormatting sqref="AL225">
    <cfRule type="cellIs" dxfId="80" priority="59" stopIfTrue="1" operator="lessThan">
      <formula>0</formula>
    </cfRule>
  </conditionalFormatting>
  <conditionalFormatting sqref="AN225">
    <cfRule type="cellIs" dxfId="79" priority="58" stopIfTrue="1" operator="lessThan">
      <formula>0</formula>
    </cfRule>
  </conditionalFormatting>
  <conditionalFormatting sqref="AO225">
    <cfRule type="cellIs" dxfId="78" priority="57" stopIfTrue="1" operator="lessThan">
      <formula>0</formula>
    </cfRule>
  </conditionalFormatting>
  <conditionalFormatting sqref="AP225">
    <cfRule type="cellIs" dxfId="77" priority="56" stopIfTrue="1" operator="lessThan">
      <formula>0</formula>
    </cfRule>
  </conditionalFormatting>
  <conditionalFormatting sqref="AQ225">
    <cfRule type="cellIs" dxfId="76" priority="55" stopIfTrue="1" operator="lessThan">
      <formula>0</formula>
    </cfRule>
  </conditionalFormatting>
  <conditionalFormatting sqref="AS225">
    <cfRule type="cellIs" dxfId="75" priority="54" stopIfTrue="1" operator="lessThan">
      <formula>0</formula>
    </cfRule>
  </conditionalFormatting>
  <conditionalFormatting sqref="AH225">
    <cfRule type="cellIs" dxfId="74" priority="53" stopIfTrue="1" operator="lessThan">
      <formula>0</formula>
    </cfRule>
  </conditionalFormatting>
  <conditionalFormatting sqref="AR236:AR237 AM236:AM237 AI236:AK237">
    <cfRule type="cellIs" dxfId="73" priority="52" stopIfTrue="1" operator="lessThan">
      <formula>0</formula>
    </cfRule>
  </conditionalFormatting>
  <conditionalFormatting sqref="AL236:AL237">
    <cfRule type="cellIs" dxfId="72" priority="51" stopIfTrue="1" operator="lessThan">
      <formula>0</formula>
    </cfRule>
  </conditionalFormatting>
  <conditionalFormatting sqref="AN236:AN237">
    <cfRule type="cellIs" dxfId="71" priority="50" stopIfTrue="1" operator="lessThan">
      <formula>0</formula>
    </cfRule>
  </conditionalFormatting>
  <conditionalFormatting sqref="AO236:AO237">
    <cfRule type="cellIs" dxfId="70" priority="49" stopIfTrue="1" operator="lessThan">
      <formula>0</formula>
    </cfRule>
  </conditionalFormatting>
  <conditionalFormatting sqref="AP236:AP237">
    <cfRule type="cellIs" dxfId="69" priority="48" stopIfTrue="1" operator="lessThan">
      <formula>0</formula>
    </cfRule>
  </conditionalFormatting>
  <conditionalFormatting sqref="AQ236:AQ237">
    <cfRule type="cellIs" dxfId="68" priority="47" stopIfTrue="1" operator="lessThan">
      <formula>0</formula>
    </cfRule>
  </conditionalFormatting>
  <conditionalFormatting sqref="AS236:AS237">
    <cfRule type="cellIs" dxfId="67" priority="46" stopIfTrue="1" operator="lessThan">
      <formula>0</formula>
    </cfRule>
  </conditionalFormatting>
  <conditionalFormatting sqref="AH236:AH237">
    <cfRule type="cellIs" dxfId="66" priority="45" stopIfTrue="1" operator="lessThan">
      <formula>0</formula>
    </cfRule>
  </conditionalFormatting>
  <conditionalFormatting sqref="X32:Y32 T32:V32 AA32:AC32">
    <cfRule type="cellIs" dxfId="65" priority="44" stopIfTrue="1" operator="lessThan">
      <formula>0</formula>
    </cfRule>
  </conditionalFormatting>
  <conditionalFormatting sqref="W32">
    <cfRule type="cellIs" dxfId="64" priority="43" stopIfTrue="1" operator="lessThan">
      <formula>0</formula>
    </cfRule>
  </conditionalFormatting>
  <conditionalFormatting sqref="Z32">
    <cfRule type="cellIs" dxfId="63" priority="42" stopIfTrue="1" operator="lessThan">
      <formula>0</formula>
    </cfRule>
  </conditionalFormatting>
  <conditionalFormatting sqref="AD32">
    <cfRule type="cellIs" dxfId="62" priority="41" stopIfTrue="1" operator="lessThan">
      <formula>0</formula>
    </cfRule>
  </conditionalFormatting>
  <conditionalFormatting sqref="S32">
    <cfRule type="cellIs" dxfId="61" priority="40" stopIfTrue="1" operator="lessThan">
      <formula>0</formula>
    </cfRule>
  </conditionalFormatting>
  <conditionalFormatting sqref="X93 AC93 T93:V93">
    <cfRule type="cellIs" dxfId="60" priority="39" stopIfTrue="1" operator="lessThan">
      <formula>0</formula>
    </cfRule>
  </conditionalFormatting>
  <conditionalFormatting sqref="W93">
    <cfRule type="cellIs" dxfId="59" priority="38" stopIfTrue="1" operator="lessThan">
      <formula>0</formula>
    </cfRule>
  </conditionalFormatting>
  <conditionalFormatting sqref="Y93">
    <cfRule type="cellIs" dxfId="58" priority="37" stopIfTrue="1" operator="lessThan">
      <formula>0</formula>
    </cfRule>
  </conditionalFormatting>
  <conditionalFormatting sqref="Z93">
    <cfRule type="cellIs" dxfId="57" priority="36" stopIfTrue="1" operator="lessThan">
      <formula>0</formula>
    </cfRule>
  </conditionalFormatting>
  <conditionalFormatting sqref="AA93">
    <cfRule type="cellIs" dxfId="56" priority="35" stopIfTrue="1" operator="lessThan">
      <formula>0</formula>
    </cfRule>
  </conditionalFormatting>
  <conditionalFormatting sqref="AB93">
    <cfRule type="cellIs" dxfId="55" priority="34" stopIfTrue="1" operator="lessThan">
      <formula>0</formula>
    </cfRule>
  </conditionalFormatting>
  <conditionalFormatting sqref="AD93">
    <cfRule type="cellIs" dxfId="54" priority="33" stopIfTrue="1" operator="lessThan">
      <formula>0</formula>
    </cfRule>
  </conditionalFormatting>
  <conditionalFormatting sqref="S93">
    <cfRule type="cellIs" dxfId="53" priority="32" stopIfTrue="1" operator="lessThan">
      <formula>0</formula>
    </cfRule>
  </conditionalFormatting>
  <conditionalFormatting sqref="P226">
    <cfRule type="cellIs" dxfId="52" priority="31" stopIfTrue="1" operator="lessThan">
      <formula>0</formula>
    </cfRule>
  </conditionalFormatting>
  <conditionalFormatting sqref="X141 AC141:AD141 T141:V141">
    <cfRule type="cellIs" dxfId="51" priority="30" stopIfTrue="1" operator="lessThan">
      <formula>0</formula>
    </cfRule>
  </conditionalFormatting>
  <conditionalFormatting sqref="W141">
    <cfRule type="cellIs" dxfId="50" priority="29" stopIfTrue="1" operator="lessThan">
      <formula>0</formula>
    </cfRule>
  </conditionalFormatting>
  <conditionalFormatting sqref="Y141">
    <cfRule type="cellIs" dxfId="49" priority="28" stopIfTrue="1" operator="lessThan">
      <formula>0</formula>
    </cfRule>
  </conditionalFormatting>
  <conditionalFormatting sqref="Z141">
    <cfRule type="cellIs" dxfId="48" priority="27" stopIfTrue="1" operator="lessThan">
      <formula>0</formula>
    </cfRule>
  </conditionalFormatting>
  <conditionalFormatting sqref="AA141">
    <cfRule type="cellIs" dxfId="47" priority="26" stopIfTrue="1" operator="lessThan">
      <formula>0</formula>
    </cfRule>
  </conditionalFormatting>
  <conditionalFormatting sqref="AB141">
    <cfRule type="cellIs" dxfId="46" priority="25" stopIfTrue="1" operator="lessThan">
      <formula>0</formula>
    </cfRule>
  </conditionalFormatting>
  <conditionalFormatting sqref="S141">
    <cfRule type="cellIs" dxfId="45" priority="24" stopIfTrue="1" operator="lessThan">
      <formula>0</formula>
    </cfRule>
  </conditionalFormatting>
  <conditionalFormatting sqref="AM32:AR32 AI32:AK32">
    <cfRule type="cellIs" dxfId="44" priority="23" stopIfTrue="1" operator="lessThan">
      <formula>0</formula>
    </cfRule>
  </conditionalFormatting>
  <conditionalFormatting sqref="AL32">
    <cfRule type="cellIs" dxfId="43" priority="22" stopIfTrue="1" operator="lessThan">
      <formula>0</formula>
    </cfRule>
  </conditionalFormatting>
  <conditionalFormatting sqref="AS32">
    <cfRule type="cellIs" dxfId="42" priority="21" stopIfTrue="1" operator="lessThan">
      <formula>0</formula>
    </cfRule>
  </conditionalFormatting>
  <conditionalFormatting sqref="AH32">
    <cfRule type="cellIs" dxfId="41" priority="20" stopIfTrue="1" operator="lessThan">
      <formula>0</formula>
    </cfRule>
  </conditionalFormatting>
  <conditionalFormatting sqref="AI92:AK93 AM92:AM93 AR92:AR93">
    <cfRule type="cellIs" dxfId="40" priority="19" stopIfTrue="1" operator="lessThan">
      <formula>0</formula>
    </cfRule>
  </conditionalFormatting>
  <conditionalFormatting sqref="AL92:AL93">
    <cfRule type="cellIs" dxfId="39" priority="18" stopIfTrue="1" operator="lessThan">
      <formula>0</formula>
    </cfRule>
  </conditionalFormatting>
  <conditionalFormatting sqref="AN92:AN93">
    <cfRule type="cellIs" dxfId="38" priority="17" stopIfTrue="1" operator="lessThan">
      <formula>0</formula>
    </cfRule>
  </conditionalFormatting>
  <conditionalFormatting sqref="AO92:AO93">
    <cfRule type="cellIs" dxfId="37" priority="16" stopIfTrue="1" operator="lessThan">
      <formula>0</formula>
    </cfRule>
  </conditionalFormatting>
  <conditionalFormatting sqref="AP92:AP93">
    <cfRule type="cellIs" dxfId="36" priority="15" stopIfTrue="1" operator="lessThan">
      <formula>0</formula>
    </cfRule>
  </conditionalFormatting>
  <conditionalFormatting sqref="AQ92:AQ93">
    <cfRule type="cellIs" dxfId="35" priority="14" stopIfTrue="1" operator="lessThan">
      <formula>0</formula>
    </cfRule>
  </conditionalFormatting>
  <conditionalFormatting sqref="AS92:AS93">
    <cfRule type="cellIs" dxfId="34" priority="13" stopIfTrue="1" operator="lessThan">
      <formula>0</formula>
    </cfRule>
  </conditionalFormatting>
  <conditionalFormatting sqref="AH92:AH93">
    <cfRule type="cellIs" dxfId="33" priority="12" stopIfTrue="1" operator="lessThan">
      <formula>0</formula>
    </cfRule>
  </conditionalFormatting>
  <conditionalFormatting sqref="AT92:AT93">
    <cfRule type="cellIs" dxfId="32" priority="11" stopIfTrue="1" operator="lessThan">
      <formula>0</formula>
    </cfRule>
  </conditionalFormatting>
  <conditionalFormatting sqref="AM141 AR141 AI141:AK141">
    <cfRule type="cellIs" dxfId="31" priority="10" stopIfTrue="1" operator="lessThan">
      <formula>0</formula>
    </cfRule>
  </conditionalFormatting>
  <conditionalFormatting sqref="AL141">
    <cfRule type="cellIs" dxfId="30" priority="9" stopIfTrue="1" operator="lessThan">
      <formula>0</formula>
    </cfRule>
  </conditionalFormatting>
  <conditionalFormatting sqref="AN141">
    <cfRule type="cellIs" dxfId="29" priority="8" stopIfTrue="1" operator="lessThan">
      <formula>0</formula>
    </cfRule>
  </conditionalFormatting>
  <conditionalFormatting sqref="AO141">
    <cfRule type="cellIs" dxfId="28" priority="7" stopIfTrue="1" operator="lessThan">
      <formula>0</formula>
    </cfRule>
  </conditionalFormatting>
  <conditionalFormatting sqref="AP141">
    <cfRule type="cellIs" dxfId="27" priority="6" stopIfTrue="1" operator="lessThan">
      <formula>0</formula>
    </cfRule>
  </conditionalFormatting>
  <conditionalFormatting sqref="AQ141">
    <cfRule type="cellIs" dxfId="26" priority="5" stopIfTrue="1" operator="lessThan">
      <formula>0</formula>
    </cfRule>
  </conditionalFormatting>
  <conditionalFormatting sqref="AS141">
    <cfRule type="cellIs" dxfId="25" priority="4" stopIfTrue="1" operator="lessThan">
      <formula>0</formula>
    </cfRule>
  </conditionalFormatting>
  <conditionalFormatting sqref="AH141">
    <cfRule type="cellIs" dxfId="24" priority="3" stopIfTrue="1" operator="lessThan">
      <formula>0</formula>
    </cfRule>
  </conditionalFormatting>
  <conditionalFormatting sqref="D26:O26">
    <cfRule type="cellIs" dxfId="23" priority="2" stopIfTrue="1" operator="lessThan">
      <formula>0</formula>
    </cfRule>
  </conditionalFormatting>
  <conditionalFormatting sqref="D202">
    <cfRule type="cellIs" dxfId="22" priority="1" stopIfTrue="1" operator="lessThan">
      <formula>0</formula>
    </cfRule>
  </conditionalFormatting>
  <printOptions horizontalCentered="1"/>
  <pageMargins left="0" right="0" top="0.5" bottom="3.75" header="0.3" footer="0.3"/>
  <pageSetup scale="68" orientation="portrait" r:id="rId1"/>
  <headerFooter alignWithMargins="0">
    <oddFooter>&amp;L&amp;F</oddFooter>
  </headerFooter>
  <ignoredErrors>
    <ignoredError sqref="AT34 P239:P240 Q25:Q27 Q8:Q9 Q11:Q16 Q18:Q23 P34" formulaRange="1"/>
    <ignoredError sqref="AT191:AT237 AE191:AE237 P209:P238 P201:P202 P207:P208 P203:P206"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2:BU51"/>
  <sheetViews>
    <sheetView zoomScale="90" zoomScaleNormal="90" workbookViewId="0">
      <pane xSplit="1" ySplit="4" topLeftCell="B5" activePane="bottomRight" state="frozen"/>
      <selection pane="topRight" activeCell="B1" sqref="B1"/>
      <selection pane="bottomLeft" activeCell="A16" sqref="A16"/>
      <selection pane="bottomRight" activeCell="BH53" sqref="BH53"/>
    </sheetView>
  </sheetViews>
  <sheetFormatPr defaultRowHeight="15"/>
  <cols>
    <col min="1" max="13" width="12.85546875" customWidth="1"/>
    <col min="14" max="14" width="10.5703125" customWidth="1"/>
    <col min="15" max="26" width="10.28515625" customWidth="1"/>
    <col min="27" max="27" width="10.5703125" customWidth="1"/>
    <col min="28" max="28" width="10.42578125" customWidth="1"/>
    <col min="29" max="30" width="10.140625" customWidth="1"/>
    <col min="31" max="31" width="10.42578125" customWidth="1"/>
    <col min="32" max="32" width="10.5703125" customWidth="1"/>
    <col min="33" max="54" width="10.28515625" customWidth="1"/>
    <col min="55" max="63" width="9.7109375" customWidth="1"/>
  </cols>
  <sheetData>
    <row r="2" spans="1:73" ht="15.75">
      <c r="N2" s="641" t="s">
        <v>63</v>
      </c>
      <c r="O2" s="641"/>
      <c r="AX2" s="641" t="s">
        <v>63</v>
      </c>
      <c r="AY2" s="641"/>
    </row>
    <row r="3" spans="1:73" ht="15.75" thickBot="1">
      <c r="B3" s="644" t="s">
        <v>64</v>
      </c>
      <c r="C3" s="644"/>
      <c r="D3" s="644"/>
      <c r="E3" s="644"/>
      <c r="F3" s="644"/>
      <c r="G3" s="644"/>
      <c r="H3" s="644"/>
      <c r="I3" s="644"/>
      <c r="J3" s="644"/>
      <c r="K3" s="644"/>
      <c r="L3" s="644"/>
      <c r="M3" s="644"/>
      <c r="N3" s="642" t="s">
        <v>56</v>
      </c>
      <c r="O3" s="642"/>
      <c r="P3" s="642"/>
      <c r="Q3" s="642"/>
      <c r="R3" s="642"/>
      <c r="S3" s="642"/>
      <c r="T3" s="642"/>
      <c r="U3" s="642"/>
      <c r="V3" s="642"/>
      <c r="W3" s="642"/>
      <c r="X3" s="642"/>
      <c r="Y3" s="642"/>
      <c r="Z3" s="643" t="s">
        <v>57</v>
      </c>
      <c r="AA3" s="643"/>
      <c r="AB3" s="643"/>
      <c r="AC3" s="643"/>
      <c r="AD3" s="643"/>
      <c r="AE3" s="643"/>
      <c r="AF3" s="643"/>
      <c r="AG3" s="643"/>
      <c r="AH3" s="643"/>
      <c r="AI3" s="643"/>
      <c r="AJ3" s="643"/>
      <c r="AK3" s="643"/>
      <c r="AL3" s="643" t="s">
        <v>58</v>
      </c>
      <c r="AM3" s="643"/>
      <c r="AN3" s="643"/>
      <c r="AO3" s="643"/>
      <c r="AP3" s="643"/>
      <c r="AQ3" s="643"/>
      <c r="AR3" s="643"/>
      <c r="AS3" s="643"/>
      <c r="AT3" s="643"/>
      <c r="AU3" s="643"/>
      <c r="AV3" s="643"/>
      <c r="AW3" s="643"/>
      <c r="AX3" s="643" t="s">
        <v>59</v>
      </c>
      <c r="AY3" s="643"/>
      <c r="AZ3" s="643"/>
      <c r="BA3" s="643"/>
      <c r="BB3" s="643"/>
      <c r="BC3" s="643"/>
      <c r="BD3" s="643"/>
      <c r="BE3" s="643"/>
      <c r="BF3" s="643"/>
      <c r="BG3" s="643"/>
      <c r="BH3" s="643"/>
      <c r="BI3" s="643"/>
      <c r="BJ3" s="643" t="s">
        <v>66</v>
      </c>
      <c r="BK3" s="643"/>
      <c r="BL3" s="643"/>
      <c r="BM3" s="643"/>
      <c r="BN3" s="643"/>
      <c r="BO3" s="643"/>
      <c r="BP3" s="643"/>
      <c r="BQ3" s="643"/>
      <c r="BR3" s="643"/>
      <c r="BS3" s="643"/>
      <c r="BT3" s="643"/>
      <c r="BU3" s="643"/>
    </row>
    <row r="4" spans="1:73" ht="15.75" thickBot="1">
      <c r="B4" s="71">
        <v>39264</v>
      </c>
      <c r="C4" s="71">
        <v>39295</v>
      </c>
      <c r="D4" s="71">
        <v>39326</v>
      </c>
      <c r="E4" s="71">
        <v>39356</v>
      </c>
      <c r="F4" s="71">
        <v>39387</v>
      </c>
      <c r="G4" s="71">
        <v>39417</v>
      </c>
      <c r="H4" s="72">
        <v>39448</v>
      </c>
      <c r="I4" s="72">
        <v>39479</v>
      </c>
      <c r="J4" s="72">
        <v>39508</v>
      </c>
      <c r="K4" s="72">
        <v>39539</v>
      </c>
      <c r="L4" s="72">
        <v>39569</v>
      </c>
      <c r="M4" s="73">
        <v>39600</v>
      </c>
      <c r="N4" s="67">
        <v>39630</v>
      </c>
      <c r="O4" s="67">
        <v>39661</v>
      </c>
      <c r="P4" s="67">
        <v>39692</v>
      </c>
      <c r="Q4" s="67">
        <v>39722</v>
      </c>
      <c r="R4" s="67">
        <v>39753</v>
      </c>
      <c r="S4" s="67">
        <v>39783</v>
      </c>
      <c r="T4" s="68">
        <v>39814</v>
      </c>
      <c r="U4" s="68">
        <v>39845</v>
      </c>
      <c r="V4" s="68">
        <v>39873</v>
      </c>
      <c r="W4" s="68">
        <v>39904</v>
      </c>
      <c r="X4" s="68">
        <v>39934</v>
      </c>
      <c r="Y4" s="69">
        <v>39965</v>
      </c>
      <c r="Z4" s="67">
        <v>39995</v>
      </c>
      <c r="AA4" s="68">
        <v>40026</v>
      </c>
      <c r="AB4" s="68">
        <v>40057</v>
      </c>
      <c r="AC4" s="68">
        <v>40087</v>
      </c>
      <c r="AD4" s="68">
        <v>40118</v>
      </c>
      <c r="AE4" s="68">
        <v>40148</v>
      </c>
      <c r="AF4" s="68">
        <v>40179</v>
      </c>
      <c r="AG4" s="68">
        <v>40210</v>
      </c>
      <c r="AH4" s="68">
        <v>40238</v>
      </c>
      <c r="AI4" s="68">
        <v>40269</v>
      </c>
      <c r="AJ4" s="68">
        <v>40299</v>
      </c>
      <c r="AK4" s="69">
        <v>40330</v>
      </c>
      <c r="AL4" s="67">
        <v>40360</v>
      </c>
      <c r="AM4" s="68">
        <v>40391</v>
      </c>
      <c r="AN4" s="68">
        <v>40422</v>
      </c>
      <c r="AO4" s="68">
        <v>40452</v>
      </c>
      <c r="AP4" s="68">
        <v>40483</v>
      </c>
      <c r="AQ4" s="68">
        <v>40513</v>
      </c>
      <c r="AR4" s="68">
        <v>40544</v>
      </c>
      <c r="AS4" s="68">
        <v>40575</v>
      </c>
      <c r="AT4" s="68">
        <v>40603</v>
      </c>
      <c r="AU4" s="68">
        <v>40634</v>
      </c>
      <c r="AV4" s="68">
        <v>40664</v>
      </c>
      <c r="AW4" s="69">
        <v>40695</v>
      </c>
      <c r="AX4" s="69">
        <v>40725</v>
      </c>
      <c r="AY4" s="69">
        <v>40756</v>
      </c>
      <c r="AZ4" s="69">
        <v>40787</v>
      </c>
      <c r="BA4" s="69">
        <v>40817</v>
      </c>
      <c r="BB4" s="69">
        <v>40848</v>
      </c>
      <c r="BC4" s="69">
        <v>40878</v>
      </c>
      <c r="BD4" s="69">
        <v>40909</v>
      </c>
      <c r="BE4" s="69">
        <v>40940</v>
      </c>
      <c r="BF4" s="69">
        <v>40969</v>
      </c>
      <c r="BG4" s="69">
        <v>41000</v>
      </c>
      <c r="BH4" s="69">
        <v>41030</v>
      </c>
      <c r="BI4" s="69">
        <v>41061</v>
      </c>
      <c r="BJ4" s="69">
        <v>41091</v>
      </c>
      <c r="BK4" s="69">
        <v>41122</v>
      </c>
      <c r="BL4" s="69">
        <v>41153</v>
      </c>
      <c r="BM4" s="69">
        <v>41183</v>
      </c>
      <c r="BN4" s="69">
        <v>41214</v>
      </c>
      <c r="BO4" s="69">
        <v>41244</v>
      </c>
      <c r="BP4" s="69">
        <v>41275</v>
      </c>
      <c r="BQ4" s="69">
        <v>41306</v>
      </c>
      <c r="BR4" s="69">
        <v>41334</v>
      </c>
      <c r="BS4" s="69">
        <v>41365</v>
      </c>
      <c r="BT4" s="69">
        <v>41395</v>
      </c>
      <c r="BU4" s="69">
        <v>41426</v>
      </c>
    </row>
    <row r="5" spans="1:73">
      <c r="A5" t="s">
        <v>29</v>
      </c>
      <c r="B5" s="66">
        <v>181717.15</v>
      </c>
      <c r="C5" s="66">
        <v>140325.93</v>
      </c>
      <c r="D5" s="66">
        <v>159939.76999999999</v>
      </c>
      <c r="E5" s="66">
        <v>192415.07</v>
      </c>
      <c r="F5" s="66">
        <v>205425.04</v>
      </c>
      <c r="G5" s="66">
        <v>174698.19</v>
      </c>
      <c r="H5" s="66">
        <v>191569.59</v>
      </c>
      <c r="I5" s="66">
        <v>204202.4</v>
      </c>
      <c r="J5" s="66">
        <v>146381.35</v>
      </c>
      <c r="K5" s="66">
        <v>158814.82</v>
      </c>
      <c r="L5" s="66">
        <v>239497.66</v>
      </c>
      <c r="M5" s="66">
        <v>165763.57999999999</v>
      </c>
      <c r="N5" s="66">
        <v>158168.63</v>
      </c>
      <c r="O5" s="66">
        <v>209411.29</v>
      </c>
      <c r="P5" s="66">
        <v>223021.82</v>
      </c>
      <c r="Q5" s="66">
        <v>191023</v>
      </c>
      <c r="R5" s="66">
        <v>193072.28</v>
      </c>
      <c r="S5" s="66">
        <v>174187.62</v>
      </c>
      <c r="T5" s="66">
        <v>215708.4</v>
      </c>
      <c r="U5" s="66">
        <v>180882.94</v>
      </c>
      <c r="V5" s="66">
        <v>132260.07</v>
      </c>
      <c r="W5" s="66">
        <v>142189.32</v>
      </c>
      <c r="X5" s="66">
        <v>124842.33</v>
      </c>
      <c r="Y5" s="66">
        <v>116200.46</v>
      </c>
      <c r="Z5" s="66">
        <v>136196.85999999999</v>
      </c>
      <c r="AA5" s="66">
        <v>101799.92</v>
      </c>
      <c r="AB5" s="66">
        <v>103050.88</v>
      </c>
      <c r="AC5" s="66">
        <v>129097.79</v>
      </c>
      <c r="AD5" s="66">
        <v>137694.04999999999</v>
      </c>
      <c r="AE5" s="66">
        <v>159242.07999999999</v>
      </c>
      <c r="AF5" s="66">
        <v>149394.20000000001</v>
      </c>
      <c r="AG5" s="66">
        <v>169199.62</v>
      </c>
      <c r="AH5" s="66">
        <v>189938.54</v>
      </c>
      <c r="AI5" s="66">
        <v>209021.34</v>
      </c>
      <c r="AJ5" s="66">
        <v>173847.91</v>
      </c>
      <c r="AK5" s="66">
        <v>210870.44</v>
      </c>
      <c r="AL5" s="66">
        <v>189857.27</v>
      </c>
      <c r="AM5" s="66">
        <v>179152.22</v>
      </c>
      <c r="AN5" s="66">
        <v>145388.68</v>
      </c>
      <c r="AO5" s="66">
        <v>153614.82</v>
      </c>
      <c r="AP5" s="66">
        <v>129798.1</v>
      </c>
      <c r="AQ5" s="66">
        <v>217046.84</v>
      </c>
      <c r="AR5" s="66">
        <v>107269.7</v>
      </c>
      <c r="AS5" s="66">
        <v>122357.25</v>
      </c>
      <c r="AT5" s="66">
        <v>181431.71</v>
      </c>
      <c r="AU5" s="66">
        <v>164993.53</v>
      </c>
      <c r="AV5" s="66">
        <v>187146.48</v>
      </c>
      <c r="AW5" s="66">
        <v>158643.49</v>
      </c>
      <c r="AX5" s="66">
        <v>168798.49</v>
      </c>
      <c r="AY5" s="66">
        <v>180405.68</v>
      </c>
      <c r="AZ5" s="66">
        <v>190263.96</v>
      </c>
      <c r="BA5" s="66">
        <v>186171.32</v>
      </c>
      <c r="BB5" s="66">
        <v>271234.5</v>
      </c>
      <c r="BC5" s="35">
        <v>186606.44</v>
      </c>
      <c r="BD5" s="35">
        <v>265753.21655464201</v>
      </c>
      <c r="BE5" s="35">
        <v>207871.56</v>
      </c>
      <c r="BF5" s="35">
        <v>197746.42062664026</v>
      </c>
      <c r="BG5" s="35">
        <v>186720.17</v>
      </c>
      <c r="BH5" s="35">
        <v>231528.11161136633</v>
      </c>
      <c r="BI5" s="35">
        <v>225264.62979888913</v>
      </c>
      <c r="BJ5" s="34">
        <v>233231.00911712655</v>
      </c>
      <c r="BK5" s="34">
        <v>253761.75236797339</v>
      </c>
    </row>
    <row r="6" spans="1:73">
      <c r="A6" t="s">
        <v>32</v>
      </c>
      <c r="B6" s="66">
        <v>64872.2495117</v>
      </c>
      <c r="C6" s="66">
        <v>75571.708129899998</v>
      </c>
      <c r="D6" s="66">
        <v>80483.076354999997</v>
      </c>
      <c r="E6" s="66">
        <v>89734.260864299999</v>
      </c>
      <c r="F6" s="66">
        <v>75800.133544900003</v>
      </c>
      <c r="G6" s="66">
        <v>69301.053344700005</v>
      </c>
      <c r="H6" s="66">
        <v>37742.333251999997</v>
      </c>
      <c r="I6" s="66">
        <v>49335.609741200002</v>
      </c>
      <c r="J6" s="66">
        <v>66900.9755554</v>
      </c>
      <c r="K6" s="66">
        <v>103549.4423218</v>
      </c>
      <c r="L6" s="66">
        <v>97221.9824219</v>
      </c>
      <c r="M6" s="66">
        <v>92960.8574219</v>
      </c>
      <c r="N6" s="34">
        <v>33984.61</v>
      </c>
      <c r="O6" s="35">
        <v>46472.11</v>
      </c>
      <c r="P6" s="35">
        <v>74640.95</v>
      </c>
      <c r="Q6" s="35">
        <v>81095.06</v>
      </c>
      <c r="R6" s="35">
        <v>60980.26</v>
      </c>
      <c r="S6" s="66">
        <v>99061.42</v>
      </c>
      <c r="T6" s="66">
        <v>86199.7</v>
      </c>
      <c r="U6" s="66">
        <v>98111.46</v>
      </c>
      <c r="V6" s="66">
        <v>75775.740000000005</v>
      </c>
      <c r="W6" s="66">
        <v>95365.2</v>
      </c>
      <c r="X6" s="66">
        <v>69173.39</v>
      </c>
      <c r="Y6" s="66">
        <v>81744.03</v>
      </c>
      <c r="Z6" s="66">
        <v>57744.46</v>
      </c>
      <c r="AA6" s="66">
        <v>80096.460000000006</v>
      </c>
      <c r="AB6" s="66">
        <v>72162.039999999994</v>
      </c>
      <c r="AC6" s="66">
        <v>56590.51</v>
      </c>
      <c r="AD6" s="66">
        <v>37147.11</v>
      </c>
      <c r="AE6" s="66">
        <v>109384.85</v>
      </c>
      <c r="AF6" s="66">
        <v>81481.72</v>
      </c>
      <c r="AG6" s="66">
        <v>74285.919999999998</v>
      </c>
      <c r="AH6" s="66">
        <v>113393.07</v>
      </c>
      <c r="AI6" s="66">
        <v>106280.14</v>
      </c>
      <c r="AJ6" s="66">
        <v>56995.8</v>
      </c>
      <c r="AK6" s="66">
        <v>89810.65</v>
      </c>
      <c r="AL6" s="66">
        <v>142352.51</v>
      </c>
      <c r="AM6" s="66">
        <v>107242.89</v>
      </c>
      <c r="AN6" s="66">
        <v>92408.35</v>
      </c>
      <c r="AO6" s="66">
        <v>115281.54</v>
      </c>
      <c r="AP6" s="66">
        <v>87261.759999999995</v>
      </c>
      <c r="AQ6" s="66">
        <v>133615.35999999999</v>
      </c>
      <c r="AR6" s="66">
        <v>118148.59</v>
      </c>
      <c r="AS6" s="66">
        <v>111570.74</v>
      </c>
      <c r="AT6" s="66">
        <v>132592.48000000001</v>
      </c>
      <c r="AU6" s="66">
        <v>129674.93</v>
      </c>
      <c r="AV6" s="66">
        <v>114539.85</v>
      </c>
      <c r="AW6" s="66">
        <v>122994.01</v>
      </c>
      <c r="AX6" s="34">
        <v>80357.836380004926</v>
      </c>
      <c r="AY6" s="35">
        <v>175548.649597168</v>
      </c>
      <c r="AZ6" s="35">
        <v>96861.111816406308</v>
      </c>
      <c r="BA6" s="35">
        <v>132959.58680725103</v>
      </c>
      <c r="BB6" s="35">
        <v>88436.394653320327</v>
      </c>
      <c r="BC6" s="35">
        <v>151885.71997070315</v>
      </c>
      <c r="BD6" s="35">
        <v>104569.4144763947</v>
      </c>
      <c r="BE6" s="35">
        <v>149233.01995849609</v>
      </c>
      <c r="BF6" s="35">
        <v>106436.97229003912</v>
      </c>
      <c r="BG6" s="35">
        <v>105680.35957717898</v>
      </c>
      <c r="BH6" s="35">
        <v>182531.54382324219</v>
      </c>
      <c r="BI6" s="35">
        <v>134364.1484375</v>
      </c>
      <c r="BJ6" s="34">
        <v>111068.02030944824</v>
      </c>
      <c r="BK6" s="34">
        <v>115162.87182617186</v>
      </c>
    </row>
    <row r="7" spans="1:73">
      <c r="A7" t="s">
        <v>55</v>
      </c>
      <c r="B7" s="66">
        <v>36651.480316200003</v>
      </c>
      <c r="C7" s="66">
        <v>85930.837219199995</v>
      </c>
      <c r="D7" s="66">
        <v>99031.327331499997</v>
      </c>
      <c r="E7" s="66">
        <v>144069.77214049999</v>
      </c>
      <c r="F7" s="66">
        <v>117101.32258219999</v>
      </c>
      <c r="G7" s="66">
        <v>111719.3790283</v>
      </c>
      <c r="H7" s="66">
        <v>169803.9651184</v>
      </c>
      <c r="I7" s="66">
        <v>111633.76028060001</v>
      </c>
      <c r="J7" s="66">
        <v>128633.7185249</v>
      </c>
      <c r="K7" s="66">
        <v>167645.01194</v>
      </c>
      <c r="L7" s="66">
        <v>174243.58241649999</v>
      </c>
      <c r="M7" s="66">
        <v>150272.08845899999</v>
      </c>
      <c r="N7" s="34">
        <v>179106.9084282</v>
      </c>
      <c r="O7" s="35">
        <v>130641.79917909999</v>
      </c>
      <c r="P7" s="35">
        <v>224888.52444460001</v>
      </c>
      <c r="Q7" s="35">
        <v>181824.15686039999</v>
      </c>
      <c r="R7" s="35">
        <v>187070.56915279999</v>
      </c>
      <c r="S7" s="66">
        <v>213688.0349731</v>
      </c>
      <c r="T7" s="66">
        <v>230739.611084</v>
      </c>
      <c r="U7" s="66">
        <v>189655.75155640001</v>
      </c>
      <c r="V7" s="66">
        <v>214810.42110440001</v>
      </c>
      <c r="W7" s="66">
        <v>124108.9529457</v>
      </c>
      <c r="X7" s="66">
        <v>142319.5779648</v>
      </c>
      <c r="Y7" s="66">
        <v>118326.8839378</v>
      </c>
      <c r="Z7" s="66">
        <v>210742.85</v>
      </c>
      <c r="AA7" s="66">
        <v>123874.46</v>
      </c>
      <c r="AB7" s="66">
        <v>191430.75</v>
      </c>
      <c r="AC7" s="66">
        <v>129696.35</v>
      </c>
      <c r="AD7" s="66">
        <v>183014.64</v>
      </c>
      <c r="AE7" s="66">
        <v>183184.01</v>
      </c>
      <c r="AF7" s="66">
        <v>279322.19</v>
      </c>
      <c r="AG7" s="66">
        <v>163226.91</v>
      </c>
      <c r="AH7" s="66">
        <v>221502.45</v>
      </c>
      <c r="AI7" s="66">
        <v>271052.39</v>
      </c>
      <c r="AJ7" s="66">
        <v>273962.83</v>
      </c>
      <c r="AK7" s="66">
        <v>267348.01</v>
      </c>
      <c r="AL7" s="66">
        <v>260405.7</v>
      </c>
      <c r="AM7" s="66">
        <v>269284.84999999998</v>
      </c>
      <c r="AN7" s="66">
        <v>257482.42</v>
      </c>
      <c r="AO7" s="66">
        <v>240821.68</v>
      </c>
      <c r="AP7" s="66">
        <v>274749.18</v>
      </c>
      <c r="AQ7" s="66">
        <v>329024.76</v>
      </c>
      <c r="AR7" s="66">
        <v>341156.86</v>
      </c>
      <c r="AS7" s="66">
        <v>176221.56</v>
      </c>
      <c r="AT7" s="66">
        <v>249898.69</v>
      </c>
      <c r="AU7" s="66">
        <v>287883.61</v>
      </c>
      <c r="AV7" s="66">
        <v>268824.64</v>
      </c>
      <c r="AW7" s="66">
        <v>268054.78999999998</v>
      </c>
      <c r="AX7" s="34">
        <v>303016.18929290783</v>
      </c>
      <c r="AY7" s="35">
        <v>232269.15191459664</v>
      </c>
      <c r="AZ7" s="35">
        <v>235859.80254364014</v>
      </c>
      <c r="BA7" s="35">
        <v>304032.25082015991</v>
      </c>
      <c r="BB7" s="35">
        <v>346842.49721527094</v>
      </c>
      <c r="BC7" s="35">
        <v>296692.03636169457</v>
      </c>
      <c r="BD7" s="35">
        <v>413440.99278640753</v>
      </c>
      <c r="BE7" s="35">
        <v>305668.9605712893</v>
      </c>
      <c r="BF7" s="35">
        <v>301359.08029937744</v>
      </c>
      <c r="BG7" s="35">
        <v>330008.58210754412</v>
      </c>
      <c r="BH7" s="35">
        <v>300610.92537689215</v>
      </c>
      <c r="BI7" s="35">
        <v>322108.360496521</v>
      </c>
      <c r="BJ7" s="34">
        <v>288269.04687213904</v>
      </c>
      <c r="BK7" s="34">
        <v>310535.41401290928</v>
      </c>
    </row>
    <row r="8" spans="1:73">
      <c r="A8" t="s">
        <v>34</v>
      </c>
      <c r="B8" s="66">
        <v>13937.0603027</v>
      </c>
      <c r="C8" s="66">
        <v>9428.9592284999999</v>
      </c>
      <c r="D8" s="66">
        <v>12599.9204102</v>
      </c>
      <c r="E8" s="66">
        <v>11539.4997559</v>
      </c>
      <c r="F8" s="66">
        <v>4342.4502449000001</v>
      </c>
      <c r="G8" s="66">
        <v>8006.7004395000004</v>
      </c>
      <c r="H8" s="66">
        <v>14503.5799255</v>
      </c>
      <c r="I8" s="66">
        <v>12780.6396484</v>
      </c>
      <c r="J8" s="66">
        <v>13184.2001953</v>
      </c>
      <c r="K8" s="66">
        <v>23291.6728516</v>
      </c>
      <c r="L8" s="66">
        <v>585.54003909999994</v>
      </c>
      <c r="M8" s="66">
        <v>39067.759033200004</v>
      </c>
      <c r="N8" s="34">
        <v>14028.660003700001</v>
      </c>
      <c r="O8" s="35">
        <v>3500</v>
      </c>
      <c r="P8" s="35">
        <v>22660.5917969</v>
      </c>
      <c r="Q8" s="35">
        <v>13668.9301758</v>
      </c>
      <c r="R8" s="35">
        <v>19628.2216797</v>
      </c>
      <c r="S8" s="66">
        <v>32019.370449099999</v>
      </c>
      <c r="T8" s="66">
        <v>52458.0981445</v>
      </c>
      <c r="U8" s="66">
        <v>26034.6923828</v>
      </c>
      <c r="V8" s="66">
        <v>19400.1699219</v>
      </c>
      <c r="W8" s="66">
        <v>29857.1291504</v>
      </c>
      <c r="X8" s="66">
        <v>30672.1494141</v>
      </c>
      <c r="Y8" s="66">
        <v>28106.3398438</v>
      </c>
      <c r="Z8" s="66">
        <v>12696.07</v>
      </c>
      <c r="AA8" s="66">
        <v>12696.07</v>
      </c>
      <c r="AB8" s="66">
        <v>12696.07</v>
      </c>
      <c r="AC8" s="66">
        <v>31792.55</v>
      </c>
      <c r="AD8" s="66">
        <v>11006.6</v>
      </c>
      <c r="AE8" s="66">
        <v>26356.02</v>
      </c>
      <c r="AF8" s="66">
        <v>18243.91</v>
      </c>
      <c r="AG8" s="66">
        <v>16576.71</v>
      </c>
      <c r="AH8" s="66">
        <v>33942.660000000003</v>
      </c>
      <c r="AI8" s="66">
        <v>38907.919999999998</v>
      </c>
      <c r="AJ8" s="66">
        <v>22490.400000000001</v>
      </c>
      <c r="AK8" s="66">
        <v>47974</v>
      </c>
      <c r="AL8" s="66">
        <v>10597.51</v>
      </c>
      <c r="AM8" s="66">
        <v>47432.54</v>
      </c>
      <c r="AN8" s="66">
        <v>48448.42</v>
      </c>
      <c r="AO8" s="66">
        <v>7251.59</v>
      </c>
      <c r="AP8" s="66">
        <v>29893.79</v>
      </c>
      <c r="AQ8" s="66">
        <v>40343.42</v>
      </c>
      <c r="AR8" s="66">
        <v>6587.32</v>
      </c>
      <c r="AS8" s="66">
        <v>31341.35</v>
      </c>
      <c r="AT8" s="66">
        <v>27526.03</v>
      </c>
      <c r="AU8" s="66">
        <v>26906.32</v>
      </c>
      <c r="AV8" s="66">
        <v>21656.43</v>
      </c>
      <c r="AW8" s="66">
        <v>26250.51</v>
      </c>
      <c r="AX8" s="34">
        <v>25046.51904296875</v>
      </c>
      <c r="AY8" s="35">
        <v>48090.8505859375</v>
      </c>
      <c r="AZ8" s="35">
        <v>60425.774291992202</v>
      </c>
      <c r="BA8" s="35">
        <v>25006.962890625</v>
      </c>
      <c r="BB8" s="35">
        <v>44010.840179443403</v>
      </c>
      <c r="BC8" s="35">
        <v>106563.998046875</v>
      </c>
      <c r="BD8" s="35">
        <v>96187.45713806148</v>
      </c>
      <c r="BE8" s="35">
        <v>39643.159057617151</v>
      </c>
      <c r="BF8" s="35">
        <v>96862.164550781308</v>
      </c>
      <c r="BG8" s="35">
        <v>131476.42626953131</v>
      </c>
      <c r="BH8" s="35">
        <v>91838.409667968808</v>
      </c>
      <c r="BI8" s="35">
        <v>119496.51611328131</v>
      </c>
      <c r="BJ8" s="34">
        <v>83034.411132812558</v>
      </c>
      <c r="BK8" s="34">
        <v>80072.939453125058</v>
      </c>
    </row>
    <row r="9" spans="1:73">
      <c r="A9" t="s">
        <v>35</v>
      </c>
      <c r="B9" s="66">
        <v>59698.310668899998</v>
      </c>
      <c r="C9" s="66">
        <v>51611.268783599997</v>
      </c>
      <c r="D9" s="66">
        <v>58961.2279968</v>
      </c>
      <c r="E9" s="66">
        <v>148869.2732849</v>
      </c>
      <c r="F9" s="66">
        <v>54211.111419699999</v>
      </c>
      <c r="G9" s="66">
        <v>92636.007965099998</v>
      </c>
      <c r="H9" s="66">
        <v>117194.33356480001</v>
      </c>
      <c r="I9" s="66">
        <v>109688.52380369999</v>
      </c>
      <c r="J9" s="66">
        <v>101734.2977448</v>
      </c>
      <c r="K9" s="66">
        <v>90547.508606000003</v>
      </c>
      <c r="L9" s="66">
        <v>114772.5899658</v>
      </c>
      <c r="M9" s="66">
        <v>73272.787719700005</v>
      </c>
      <c r="N9" s="34">
        <v>148374.64501949999</v>
      </c>
      <c r="O9" s="35">
        <v>67681.127807600002</v>
      </c>
      <c r="P9" s="35">
        <v>141552.2692871</v>
      </c>
      <c r="Q9" s="35">
        <v>130413.7683105</v>
      </c>
      <c r="R9" s="35">
        <v>68099.397766099995</v>
      </c>
      <c r="S9" s="66">
        <v>137450.13763429999</v>
      </c>
      <c r="T9" s="66">
        <v>139294.64477300001</v>
      </c>
      <c r="U9" s="66">
        <v>106222.1711388</v>
      </c>
      <c r="V9" s="66">
        <v>116347.2321014</v>
      </c>
      <c r="W9" s="66">
        <v>112094.57765009999</v>
      </c>
      <c r="X9" s="66">
        <v>34152.979675299997</v>
      </c>
      <c r="Y9" s="66">
        <v>141835.545105</v>
      </c>
      <c r="Z9" s="66">
        <v>131937.75</v>
      </c>
      <c r="AA9" s="66">
        <v>79528.679999999993</v>
      </c>
      <c r="AB9" s="66">
        <v>77227.42</v>
      </c>
      <c r="AC9" s="66">
        <v>141614.89000000001</v>
      </c>
      <c r="AD9" s="66">
        <v>100323.84</v>
      </c>
      <c r="AE9" s="66">
        <v>88148.46</v>
      </c>
      <c r="AF9" s="66">
        <v>79912.87</v>
      </c>
      <c r="AG9" s="66">
        <v>110053.41</v>
      </c>
      <c r="AH9" s="66">
        <v>174337.24</v>
      </c>
      <c r="AI9" s="66">
        <v>61331.62</v>
      </c>
      <c r="AJ9" s="66">
        <v>105855.03</v>
      </c>
      <c r="AK9" s="66">
        <v>129043.72</v>
      </c>
      <c r="AL9" s="66">
        <v>74027.789999999994</v>
      </c>
      <c r="AM9" s="66">
        <v>128560.09</v>
      </c>
      <c r="AN9" s="66">
        <v>131044.21</v>
      </c>
      <c r="AO9" s="66">
        <v>82845.66</v>
      </c>
      <c r="AP9" s="66">
        <v>107621.96</v>
      </c>
      <c r="AQ9" s="66">
        <v>95262.66</v>
      </c>
      <c r="AR9" s="66">
        <v>93965.27</v>
      </c>
      <c r="AS9" s="66">
        <v>89679.22</v>
      </c>
      <c r="AT9" s="66">
        <v>136170.67000000001</v>
      </c>
      <c r="AU9" s="66">
        <v>118931.29</v>
      </c>
      <c r="AV9" s="66">
        <v>138937.85</v>
      </c>
      <c r="AW9" s="66">
        <v>215934.16</v>
      </c>
      <c r="AX9" s="34">
        <v>54815.329673767083</v>
      </c>
      <c r="AY9" s="35">
        <v>66150.493507385254</v>
      </c>
      <c r="AZ9" s="35">
        <v>121182.46946716314</v>
      </c>
      <c r="BA9" s="35">
        <v>120429.98262023927</v>
      </c>
      <c r="BB9" s="35">
        <v>158795.89705848688</v>
      </c>
      <c r="BC9" s="35">
        <v>147817.51375579834</v>
      </c>
      <c r="BD9" s="35">
        <v>150282.59741210935</v>
      </c>
      <c r="BE9" s="35">
        <v>145902.9582958222</v>
      </c>
      <c r="BF9" s="35">
        <v>144400.45090484619</v>
      </c>
      <c r="BG9" s="35">
        <v>193974.23498916632</v>
      </c>
      <c r="BH9" s="35">
        <v>141181.44884109494</v>
      </c>
      <c r="BI9" s="35">
        <v>137944.92275619507</v>
      </c>
      <c r="BJ9" s="34">
        <v>172719.00124073029</v>
      </c>
      <c r="BK9" s="34">
        <v>121444.39879608154</v>
      </c>
    </row>
    <row r="10" spans="1:73">
      <c r="A10" t="s">
        <v>45</v>
      </c>
      <c r="B10" s="66">
        <v>131894.40973660001</v>
      </c>
      <c r="C10" s="66">
        <v>106524.5900269</v>
      </c>
      <c r="D10" s="66">
        <v>77582.620605499993</v>
      </c>
      <c r="E10" s="66">
        <v>129248.8474121</v>
      </c>
      <c r="F10" s="66">
        <v>118393.9707794</v>
      </c>
      <c r="G10" s="66">
        <v>108815.3117676</v>
      </c>
      <c r="H10" s="66">
        <v>163960.81018070001</v>
      </c>
      <c r="I10" s="66">
        <v>126001.1287231</v>
      </c>
      <c r="J10" s="66">
        <v>82016.678955099997</v>
      </c>
      <c r="K10" s="66">
        <v>180167.49308779999</v>
      </c>
      <c r="L10" s="66">
        <v>229292.8356323</v>
      </c>
      <c r="M10" s="66">
        <v>161102.9199219</v>
      </c>
      <c r="N10" s="34">
        <v>128688.16259769999</v>
      </c>
      <c r="O10" s="35">
        <v>196525.83077999999</v>
      </c>
      <c r="P10" s="35">
        <v>187759.49182130001</v>
      </c>
      <c r="Q10" s="35">
        <v>161592.10886380001</v>
      </c>
      <c r="R10" s="35">
        <v>155042.83154300001</v>
      </c>
      <c r="S10" s="66">
        <v>202725.23883059999</v>
      </c>
      <c r="T10" s="66">
        <v>125426.60119630001</v>
      </c>
      <c r="U10" s="66">
        <v>103759.688446</v>
      </c>
      <c r="V10" s="66">
        <v>126650.0302124</v>
      </c>
      <c r="W10" s="66">
        <v>95954.620079</v>
      </c>
      <c r="X10" s="66">
        <v>112000.3367615</v>
      </c>
      <c r="Y10" s="66">
        <v>76327.958099399999</v>
      </c>
      <c r="Z10" s="66">
        <v>126419.77</v>
      </c>
      <c r="AA10" s="66">
        <v>82679.39</v>
      </c>
      <c r="AB10" s="66">
        <v>61293.33</v>
      </c>
      <c r="AC10" s="66">
        <v>115001.89</v>
      </c>
      <c r="AD10" s="66">
        <v>92500.87</v>
      </c>
      <c r="AE10" s="66">
        <v>118316.58</v>
      </c>
      <c r="AF10" s="66">
        <v>156712.53</v>
      </c>
      <c r="AG10" s="66">
        <v>85184.11</v>
      </c>
      <c r="AH10" s="66">
        <v>151743.4</v>
      </c>
      <c r="AI10" s="66">
        <v>115828.64</v>
      </c>
      <c r="AJ10" s="66">
        <v>125266.6</v>
      </c>
      <c r="AK10" s="66">
        <v>173262.02</v>
      </c>
      <c r="AL10" s="66">
        <v>89254.91</v>
      </c>
      <c r="AM10" s="66">
        <v>175812.63</v>
      </c>
      <c r="AN10" s="66">
        <v>106788.01</v>
      </c>
      <c r="AO10" s="66">
        <v>152050.10999999999</v>
      </c>
      <c r="AP10" s="66">
        <v>181567.52</v>
      </c>
      <c r="AQ10" s="66">
        <v>174214.97</v>
      </c>
      <c r="AR10" s="66">
        <v>134344.5</v>
      </c>
      <c r="AS10" s="66">
        <v>105585.94</v>
      </c>
      <c r="AT10" s="66">
        <v>184841.39</v>
      </c>
      <c r="AU10" s="66">
        <v>97173.56</v>
      </c>
      <c r="AV10" s="66">
        <v>148970.51</v>
      </c>
      <c r="AW10" s="66">
        <v>195153.95</v>
      </c>
      <c r="AX10" s="34">
        <v>148097.03128051746</v>
      </c>
      <c r="AY10" s="35">
        <v>132896.52283859253</v>
      </c>
      <c r="AZ10" s="35">
        <v>190221.22130966189</v>
      </c>
      <c r="BA10" s="35">
        <v>170959.75289154059</v>
      </c>
      <c r="BB10" s="35">
        <v>211831.57624435428</v>
      </c>
      <c r="BC10" s="35">
        <v>164471.72038078302</v>
      </c>
      <c r="BD10" s="35">
        <v>262011.58053398141</v>
      </c>
      <c r="BE10" s="35">
        <v>80905.042248725862</v>
      </c>
      <c r="BF10" s="35">
        <v>158593.58770751976</v>
      </c>
      <c r="BG10" s="35">
        <v>101945.77587890626</v>
      </c>
      <c r="BH10" s="35">
        <v>142020.0962677002</v>
      </c>
      <c r="BI10" s="35">
        <v>114927.85079002383</v>
      </c>
      <c r="BJ10" s="34">
        <v>138718.81930541998</v>
      </c>
      <c r="BK10" s="34">
        <v>83106.669232368426</v>
      </c>
    </row>
    <row r="11" spans="1:73">
      <c r="A11" t="s">
        <v>54</v>
      </c>
      <c r="B11" s="66">
        <v>452962.5467529</v>
      </c>
      <c r="C11" s="66">
        <v>294490.84249110002</v>
      </c>
      <c r="D11" s="66">
        <v>337095.67418670002</v>
      </c>
      <c r="E11" s="66">
        <v>429799.93664550001</v>
      </c>
      <c r="F11" s="66">
        <v>409127.04985810001</v>
      </c>
      <c r="G11" s="66">
        <v>427533.77199550002</v>
      </c>
      <c r="H11" s="66">
        <v>410365.84191890003</v>
      </c>
      <c r="I11" s="66">
        <v>286507.06146240002</v>
      </c>
      <c r="J11" s="66">
        <v>446943.99420170003</v>
      </c>
      <c r="K11" s="66">
        <v>355422.75973509997</v>
      </c>
      <c r="L11" s="66">
        <v>494086.52505489998</v>
      </c>
      <c r="M11" s="66">
        <v>479349.89374540001</v>
      </c>
      <c r="N11" s="66">
        <v>589265.48872380005</v>
      </c>
      <c r="O11" s="66">
        <v>450179.13643930003</v>
      </c>
      <c r="P11" s="66">
        <v>499281.0666809</v>
      </c>
      <c r="Q11" s="66">
        <v>512778.69154740003</v>
      </c>
      <c r="R11" s="66">
        <v>428565.96051790001</v>
      </c>
      <c r="S11" s="66">
        <v>684686.74588009994</v>
      </c>
      <c r="T11" s="66">
        <v>336852.76241109997</v>
      </c>
      <c r="U11" s="66">
        <v>391341.0392618</v>
      </c>
      <c r="V11" s="66">
        <v>260017.78009799999</v>
      </c>
      <c r="W11" s="66">
        <v>346204.65320210002</v>
      </c>
      <c r="X11" s="66">
        <v>356827.11643220001</v>
      </c>
      <c r="Y11" s="66">
        <v>474843.8513947</v>
      </c>
      <c r="Z11" s="66">
        <v>336633.12</v>
      </c>
      <c r="AA11" s="66">
        <v>387419.86</v>
      </c>
      <c r="AB11" s="66">
        <v>380462.18</v>
      </c>
      <c r="AC11" s="66">
        <v>403655.07</v>
      </c>
      <c r="AD11" s="66">
        <v>429970.38</v>
      </c>
      <c r="AE11" s="66">
        <v>495105.6</v>
      </c>
      <c r="AF11" s="66">
        <v>577548.6</v>
      </c>
      <c r="AG11" s="66">
        <v>528160.73</v>
      </c>
      <c r="AH11" s="66">
        <v>718192.74</v>
      </c>
      <c r="AI11" s="66">
        <v>645092.37</v>
      </c>
      <c r="AJ11" s="66">
        <v>777398.43</v>
      </c>
      <c r="AK11" s="66">
        <v>667495.26</v>
      </c>
      <c r="AL11" s="66">
        <v>700501.32</v>
      </c>
      <c r="AM11" s="66">
        <v>770854.34</v>
      </c>
      <c r="AN11" s="66">
        <v>487463.37</v>
      </c>
      <c r="AO11" s="66">
        <v>570505.54</v>
      </c>
      <c r="AP11" s="66">
        <v>519320.89</v>
      </c>
      <c r="AQ11" s="66">
        <v>543111.05000000005</v>
      </c>
      <c r="AR11" s="66">
        <v>488079.62</v>
      </c>
      <c r="AS11" s="66">
        <v>480415.16</v>
      </c>
      <c r="AT11" s="66">
        <v>488278.82</v>
      </c>
      <c r="AU11" s="66">
        <v>546220.35</v>
      </c>
      <c r="AV11" s="66">
        <v>574931.23</v>
      </c>
      <c r="AW11" s="66">
        <v>774428.98</v>
      </c>
      <c r="AX11" s="34">
        <v>282077.62017488491</v>
      </c>
      <c r="AY11" s="35">
        <v>460686.04821777338</v>
      </c>
      <c r="AZ11" s="35">
        <v>471445.82181930507</v>
      </c>
      <c r="BA11" s="35">
        <v>571877.60832977307</v>
      </c>
      <c r="BB11" s="35">
        <v>539573.54264259315</v>
      </c>
      <c r="BC11" s="35">
        <v>587933.73825836182</v>
      </c>
      <c r="BD11" s="35">
        <v>517847.21484756452</v>
      </c>
      <c r="BE11" s="35">
        <v>542879.11883831059</v>
      </c>
      <c r="BF11" s="35">
        <v>636136.51605367661</v>
      </c>
      <c r="BG11" s="35">
        <v>450995.23617553711</v>
      </c>
      <c r="BH11" s="35">
        <v>564862.38738250744</v>
      </c>
      <c r="BI11" s="35">
        <v>686680.10696125065</v>
      </c>
      <c r="BJ11" s="34">
        <v>500557.58040237444</v>
      </c>
      <c r="BK11" s="34">
        <v>571929.38145828247</v>
      </c>
    </row>
    <row r="20" spans="1:73">
      <c r="A20" t="s">
        <v>46</v>
      </c>
      <c r="M20" s="25"/>
      <c r="N20" s="25">
        <f t="shared" ref="N20:Y20" si="0">SUM(C7:N7)/1000</f>
        <v>1639.1916734693</v>
      </c>
      <c r="O20" s="25">
        <f t="shared" si="0"/>
        <v>1683.9026354292</v>
      </c>
      <c r="P20" s="25">
        <f t="shared" si="0"/>
        <v>1809.7598325423003</v>
      </c>
      <c r="Q20" s="25">
        <f t="shared" si="0"/>
        <v>1847.5142172622002</v>
      </c>
      <c r="R20" s="25">
        <f t="shared" si="0"/>
        <v>1917.4834638327998</v>
      </c>
      <c r="S20" s="25">
        <f t="shared" si="0"/>
        <v>2019.4521197776</v>
      </c>
      <c r="T20" s="25">
        <f t="shared" si="0"/>
        <v>2080.3877657431999</v>
      </c>
      <c r="U20" s="25">
        <f t="shared" si="0"/>
        <v>2158.4097570190002</v>
      </c>
      <c r="V20" s="25">
        <f t="shared" si="0"/>
        <v>2244.5864595984999</v>
      </c>
      <c r="W20" s="25">
        <f t="shared" si="0"/>
        <v>2201.0504006042001</v>
      </c>
      <c r="X20" s="25">
        <f t="shared" si="0"/>
        <v>2169.1263961525001</v>
      </c>
      <c r="Y20" s="25">
        <f t="shared" si="0"/>
        <v>2137.1811916313</v>
      </c>
      <c r="Z20" s="25">
        <f>SUM(O7:Z7)/1000</f>
        <v>2168.8171332030997</v>
      </c>
      <c r="AA20" s="25">
        <f t="shared" ref="AA20:BA20" si="1">SUM(P7:AA7)/1000</f>
        <v>2162.0497940239998</v>
      </c>
      <c r="AB20" s="25">
        <f t="shared" si="1"/>
        <v>2128.5920195793997</v>
      </c>
      <c r="AC20" s="25">
        <f t="shared" si="1"/>
        <v>2076.464212719</v>
      </c>
      <c r="AD20" s="25">
        <f t="shared" si="1"/>
        <v>2072.4082835662002</v>
      </c>
      <c r="AE20" s="25">
        <f>SUM(T7:AE7)/1000</f>
        <v>2041.9042585930999</v>
      </c>
      <c r="AF20" s="25">
        <f t="shared" si="1"/>
        <v>2090.4868375091</v>
      </c>
      <c r="AG20" s="25">
        <f t="shared" si="1"/>
        <v>2064.0579959526999</v>
      </c>
      <c r="AH20" s="25">
        <f t="shared" si="1"/>
        <v>2070.7500248482997</v>
      </c>
      <c r="AI20" s="25">
        <f t="shared" si="1"/>
        <v>2217.6934619025997</v>
      </c>
      <c r="AJ20" s="25">
        <f t="shared" si="1"/>
        <v>2349.3367139377997</v>
      </c>
      <c r="AK20" s="25">
        <f t="shared" si="1"/>
        <v>2498.3578399999997</v>
      </c>
      <c r="AL20" s="25">
        <f t="shared" si="1"/>
        <v>2548.0206900000003</v>
      </c>
      <c r="AM20" s="25">
        <f t="shared" si="1"/>
        <v>2693.4310800000007</v>
      </c>
      <c r="AN20" s="25">
        <f t="shared" si="1"/>
        <v>2759.4827500000001</v>
      </c>
      <c r="AO20" s="25">
        <f t="shared" si="1"/>
        <v>2870.6080800000004</v>
      </c>
      <c r="AP20" s="25">
        <f t="shared" si="1"/>
        <v>2962.3426200000004</v>
      </c>
      <c r="AQ20" s="25">
        <f t="shared" si="1"/>
        <v>3108.1833700000002</v>
      </c>
      <c r="AR20" s="25">
        <f t="shared" si="1"/>
        <v>3170.0180400000004</v>
      </c>
      <c r="AS20" s="25">
        <f t="shared" si="1"/>
        <v>3183.0126899999996</v>
      </c>
      <c r="AT20" s="25">
        <f t="shared" si="1"/>
        <v>3211.4089299999991</v>
      </c>
      <c r="AU20" s="25">
        <f t="shared" si="1"/>
        <v>3228.2401499999996</v>
      </c>
      <c r="AV20" s="25">
        <f t="shared" si="1"/>
        <v>3223.10196</v>
      </c>
      <c r="AW20" s="25">
        <f t="shared" si="1"/>
        <v>3223.8087400000004</v>
      </c>
      <c r="AX20" s="25">
        <f t="shared" si="1"/>
        <v>3266.4192292929079</v>
      </c>
      <c r="AY20" s="25">
        <f t="shared" si="1"/>
        <v>3229.4035312075043</v>
      </c>
      <c r="AZ20" s="25">
        <f t="shared" si="1"/>
        <v>3207.7809137511445</v>
      </c>
      <c r="BA20" s="25">
        <f t="shared" si="1"/>
        <v>3270.9914845713042</v>
      </c>
      <c r="BB20" s="25">
        <f t="shared" ref="BB20:BK20" si="2">SUM(AQ7:BB7)/1000</f>
        <v>3343.0848017865756</v>
      </c>
      <c r="BC20" s="25">
        <f t="shared" si="2"/>
        <v>3310.7520781482699</v>
      </c>
      <c r="BD20" s="25">
        <f t="shared" si="2"/>
        <v>3383.036210934677</v>
      </c>
      <c r="BE20" s="25">
        <f t="shared" si="2"/>
        <v>3512.4836115059666</v>
      </c>
      <c r="BF20" s="25">
        <f t="shared" si="2"/>
        <v>3563.9440018053438</v>
      </c>
      <c r="BG20" s="25">
        <f t="shared" si="2"/>
        <v>3606.0689739128884</v>
      </c>
      <c r="BH20" s="25">
        <f t="shared" si="2"/>
        <v>3637.8552592897804</v>
      </c>
      <c r="BI20" s="25">
        <f t="shared" si="2"/>
        <v>3691.9088297863018</v>
      </c>
      <c r="BJ20" s="25">
        <f t="shared" si="2"/>
        <v>3677.1616873655325</v>
      </c>
      <c r="BK20" s="25">
        <f t="shared" si="2"/>
        <v>3755.4279494638454</v>
      </c>
    </row>
    <row r="21" spans="1:73">
      <c r="A21" t="s">
        <v>61</v>
      </c>
      <c r="N21" s="25">
        <f t="shared" ref="N21:Y21" si="3">SUM(C11:N11)/1000</f>
        <v>4959.9888400190994</v>
      </c>
      <c r="O21" s="25">
        <f t="shared" si="3"/>
        <v>5115.6771339672996</v>
      </c>
      <c r="P21" s="25">
        <f t="shared" si="3"/>
        <v>5277.8625264615002</v>
      </c>
      <c r="Q21" s="25">
        <f t="shared" si="3"/>
        <v>5360.8412813633995</v>
      </c>
      <c r="R21" s="25">
        <f t="shared" si="3"/>
        <v>5380.2801920232005</v>
      </c>
      <c r="S21" s="25">
        <f t="shared" si="3"/>
        <v>5637.4331659077998</v>
      </c>
      <c r="T21" s="25">
        <f t="shared" si="3"/>
        <v>5563.9200863999995</v>
      </c>
      <c r="U21" s="25">
        <f t="shared" si="3"/>
        <v>5668.7540641993992</v>
      </c>
      <c r="V21" s="25">
        <f t="shared" si="3"/>
        <v>5481.8278500956994</v>
      </c>
      <c r="W21" s="25">
        <f t="shared" si="3"/>
        <v>5472.6097435626989</v>
      </c>
      <c r="X21" s="25">
        <f t="shared" si="3"/>
        <v>5335.3503349399998</v>
      </c>
      <c r="Y21" s="25">
        <f t="shared" si="3"/>
        <v>5330.8442925893005</v>
      </c>
      <c r="Z21" s="25">
        <f>SUM(O11:Z11)/1000</f>
        <v>5078.2119238655005</v>
      </c>
      <c r="AA21" s="25">
        <f t="shared" ref="AA21:BK21" si="4">SUM(P11:AA11)/1000</f>
        <v>5015.4526474262011</v>
      </c>
      <c r="AB21" s="25">
        <f t="shared" si="4"/>
        <v>4896.6337607452997</v>
      </c>
      <c r="AC21" s="25">
        <f t="shared" si="4"/>
        <v>4787.5101391978997</v>
      </c>
      <c r="AD21" s="25">
        <f t="shared" si="4"/>
        <v>4788.9145586799996</v>
      </c>
      <c r="AE21" s="25">
        <f t="shared" si="4"/>
        <v>4599.3334127998996</v>
      </c>
      <c r="AF21" s="25">
        <f t="shared" si="4"/>
        <v>4840.0292503887995</v>
      </c>
      <c r="AG21" s="25">
        <f t="shared" si="4"/>
        <v>4976.8489411270002</v>
      </c>
      <c r="AH21" s="25">
        <f t="shared" si="4"/>
        <v>5435.0239010289997</v>
      </c>
      <c r="AI21" s="25">
        <f t="shared" si="4"/>
        <v>5733.9116178269005</v>
      </c>
      <c r="AJ21" s="25">
        <f t="shared" si="4"/>
        <v>6154.4829313947002</v>
      </c>
      <c r="AK21" s="25">
        <f t="shared" si="4"/>
        <v>6347.1343399999996</v>
      </c>
      <c r="AL21" s="25">
        <f t="shared" si="4"/>
        <v>6711.0025400000004</v>
      </c>
      <c r="AM21" s="25">
        <f t="shared" si="4"/>
        <v>7094.4370199999994</v>
      </c>
      <c r="AN21" s="25">
        <f t="shared" si="4"/>
        <v>7201.4382100000003</v>
      </c>
      <c r="AO21" s="25">
        <f t="shared" si="4"/>
        <v>7368.2886800000006</v>
      </c>
      <c r="AP21" s="25">
        <f t="shared" si="4"/>
        <v>7457.6391900000008</v>
      </c>
      <c r="AQ21" s="25">
        <f t="shared" si="4"/>
        <v>7505.6446399999995</v>
      </c>
      <c r="AR21" s="25">
        <f t="shared" si="4"/>
        <v>7416.1756599999999</v>
      </c>
      <c r="AS21" s="25">
        <f t="shared" si="4"/>
        <v>7368.4300899999998</v>
      </c>
      <c r="AT21" s="25">
        <f t="shared" si="4"/>
        <v>7138.5161699999999</v>
      </c>
      <c r="AU21" s="25">
        <f t="shared" si="4"/>
        <v>7039.6441499999992</v>
      </c>
      <c r="AV21" s="25">
        <f t="shared" si="4"/>
        <v>6837.1769500000009</v>
      </c>
      <c r="AW21" s="25">
        <f t="shared" si="4"/>
        <v>6944.11067</v>
      </c>
      <c r="AX21" s="25">
        <f t="shared" si="4"/>
        <v>6525.6869701748865</v>
      </c>
      <c r="AY21" s="25">
        <f t="shared" si="4"/>
        <v>6215.5186783926601</v>
      </c>
      <c r="AZ21" s="25">
        <f t="shared" si="4"/>
        <v>6199.5011302119647</v>
      </c>
      <c r="BA21" s="25">
        <f t="shared" si="4"/>
        <v>6200.8731985417362</v>
      </c>
      <c r="BB21" s="25">
        <f t="shared" si="4"/>
        <v>6221.1258511843298</v>
      </c>
      <c r="BC21" s="25">
        <f t="shared" si="4"/>
        <v>6265.948539442692</v>
      </c>
      <c r="BD21" s="25">
        <f t="shared" si="4"/>
        <v>6295.7161342902564</v>
      </c>
      <c r="BE21" s="25">
        <f t="shared" si="4"/>
        <v>6358.1800931285661</v>
      </c>
      <c r="BF21" s="25">
        <f t="shared" si="4"/>
        <v>6506.0377891822427</v>
      </c>
      <c r="BG21" s="25">
        <f t="shared" si="4"/>
        <v>6410.8126753577799</v>
      </c>
      <c r="BH21" s="25">
        <f t="shared" si="4"/>
        <v>6400.743832740287</v>
      </c>
      <c r="BI21" s="25">
        <f t="shared" si="4"/>
        <v>6312.9949597015384</v>
      </c>
      <c r="BJ21" s="25">
        <f t="shared" si="4"/>
        <v>6531.4749199290272</v>
      </c>
      <c r="BK21" s="25">
        <f t="shared" si="4"/>
        <v>6642.7182531695362</v>
      </c>
    </row>
    <row r="22" spans="1:73">
      <c r="A22" t="s">
        <v>36</v>
      </c>
      <c r="N22" s="25">
        <f t="shared" ref="N22:Y22" si="5">SUM(C9:N9)/1000</f>
        <v>1161.8735758744001</v>
      </c>
      <c r="O22" s="25">
        <f t="shared" si="5"/>
        <v>1177.9434348984</v>
      </c>
      <c r="P22" s="25">
        <f t="shared" si="5"/>
        <v>1260.5344761887</v>
      </c>
      <c r="Q22" s="25">
        <f t="shared" si="5"/>
        <v>1242.0789712143003</v>
      </c>
      <c r="R22" s="25">
        <f t="shared" si="5"/>
        <v>1255.9672575607001</v>
      </c>
      <c r="S22" s="25">
        <f t="shared" si="5"/>
        <v>1300.7813872299</v>
      </c>
      <c r="T22" s="25">
        <f t="shared" si="5"/>
        <v>1322.8816984380999</v>
      </c>
      <c r="U22" s="25">
        <f t="shared" si="5"/>
        <v>1319.4153457732</v>
      </c>
      <c r="V22" s="25">
        <f t="shared" si="5"/>
        <v>1334.0282801297999</v>
      </c>
      <c r="W22" s="25">
        <f t="shared" si="5"/>
        <v>1355.5753491738999</v>
      </c>
      <c r="X22" s="25">
        <f t="shared" si="5"/>
        <v>1274.9557388834</v>
      </c>
      <c r="Y22" s="25">
        <f t="shared" si="5"/>
        <v>1343.5184962687001</v>
      </c>
      <c r="Z22" s="25">
        <f>SUM(O9:Z9)/1000</f>
        <v>1327.0816012492</v>
      </c>
      <c r="AA22" s="25">
        <f t="shared" ref="AA22:BK22" si="6">SUM(P9:AA9)/1000</f>
        <v>1338.9291534415997</v>
      </c>
      <c r="AB22" s="25">
        <f t="shared" si="6"/>
        <v>1274.6043041544999</v>
      </c>
      <c r="AC22" s="25">
        <f t="shared" si="6"/>
        <v>1285.8054258439997</v>
      </c>
      <c r="AD22" s="25">
        <f t="shared" si="6"/>
        <v>1318.0298680779001</v>
      </c>
      <c r="AE22" s="25">
        <f t="shared" si="6"/>
        <v>1268.7281904436002</v>
      </c>
      <c r="AF22" s="25">
        <f t="shared" si="6"/>
        <v>1209.3464156706002</v>
      </c>
      <c r="AG22" s="25">
        <f t="shared" si="6"/>
        <v>1213.1776545318</v>
      </c>
      <c r="AH22" s="25">
        <f t="shared" si="6"/>
        <v>1271.1676624303998</v>
      </c>
      <c r="AI22" s="25">
        <f t="shared" si="6"/>
        <v>1220.4047047803001</v>
      </c>
      <c r="AJ22" s="25">
        <f t="shared" si="6"/>
        <v>1292.1067551050003</v>
      </c>
      <c r="AK22" s="25">
        <f t="shared" si="6"/>
        <v>1279.31493</v>
      </c>
      <c r="AL22" s="25">
        <f t="shared" si="6"/>
        <v>1221.40497</v>
      </c>
      <c r="AM22" s="25">
        <f t="shared" si="6"/>
        <v>1270.4363800000001</v>
      </c>
      <c r="AN22" s="25">
        <f t="shared" si="6"/>
        <v>1324.25317</v>
      </c>
      <c r="AO22" s="25">
        <f t="shared" si="6"/>
        <v>1265.4839399999998</v>
      </c>
      <c r="AP22" s="25">
        <f t="shared" si="6"/>
        <v>1272.7820599999998</v>
      </c>
      <c r="AQ22" s="25">
        <f t="shared" si="6"/>
        <v>1279.8962599999998</v>
      </c>
      <c r="AR22" s="25">
        <f t="shared" si="6"/>
        <v>1293.94866</v>
      </c>
      <c r="AS22" s="25">
        <f t="shared" si="6"/>
        <v>1273.57447</v>
      </c>
      <c r="AT22" s="25">
        <f t="shared" si="6"/>
        <v>1235.4078999999999</v>
      </c>
      <c r="AU22" s="25">
        <f t="shared" si="6"/>
        <v>1293.00757</v>
      </c>
      <c r="AV22" s="25">
        <f t="shared" si="6"/>
        <v>1326.0903900000001</v>
      </c>
      <c r="AW22" s="25">
        <f t="shared" si="6"/>
        <v>1412.98083</v>
      </c>
      <c r="AX22" s="25">
        <f t="shared" si="6"/>
        <v>1393.7683696737672</v>
      </c>
      <c r="AY22" s="25">
        <f t="shared" si="6"/>
        <v>1331.3587731811524</v>
      </c>
      <c r="AZ22" s="25">
        <f t="shared" si="6"/>
        <v>1321.4970326483153</v>
      </c>
      <c r="BA22" s="25">
        <f t="shared" si="6"/>
        <v>1359.0813552685547</v>
      </c>
      <c r="BB22" s="25">
        <f t="shared" si="6"/>
        <v>1410.2552923270418</v>
      </c>
      <c r="BC22" s="25">
        <f t="shared" si="6"/>
        <v>1462.8101460828402</v>
      </c>
      <c r="BD22" s="25">
        <f t="shared" si="6"/>
        <v>1519.1274734949495</v>
      </c>
      <c r="BE22" s="25">
        <f t="shared" si="6"/>
        <v>1575.3512117907717</v>
      </c>
      <c r="BF22" s="25">
        <f t="shared" si="6"/>
        <v>1583.5809926956176</v>
      </c>
      <c r="BG22" s="25">
        <f t="shared" si="6"/>
        <v>1658.6239376847839</v>
      </c>
      <c r="BH22" s="25">
        <f t="shared" si="6"/>
        <v>1660.8675365258789</v>
      </c>
      <c r="BI22" s="25">
        <f t="shared" si="6"/>
        <v>1582.8782992820741</v>
      </c>
      <c r="BJ22" s="25">
        <f t="shared" si="6"/>
        <v>1700.7819708490372</v>
      </c>
      <c r="BK22" s="25">
        <f t="shared" si="6"/>
        <v>1756.0758761377335</v>
      </c>
    </row>
    <row r="23" spans="1:73">
      <c r="A23" t="s">
        <v>28</v>
      </c>
      <c r="N23" s="25">
        <f t="shared" ref="N23:Y23" si="7">SUM(C10:N10)/1000</f>
        <v>1611.7953696901</v>
      </c>
      <c r="O23" s="25">
        <f t="shared" si="7"/>
        <v>1701.7966104432001</v>
      </c>
      <c r="P23" s="25">
        <f t="shared" si="7"/>
        <v>1811.9734816589998</v>
      </c>
      <c r="Q23" s="25">
        <f t="shared" si="7"/>
        <v>1844.3167431107001</v>
      </c>
      <c r="R23" s="25">
        <f t="shared" si="7"/>
        <v>1880.9656038742999</v>
      </c>
      <c r="S23" s="25">
        <f t="shared" si="7"/>
        <v>1974.8755309372998</v>
      </c>
      <c r="T23" s="25">
        <f t="shared" si="7"/>
        <v>1936.3413219529002</v>
      </c>
      <c r="U23" s="25">
        <f t="shared" si="7"/>
        <v>1914.0998816758001</v>
      </c>
      <c r="V23" s="25">
        <f t="shared" si="7"/>
        <v>1958.7332329331</v>
      </c>
      <c r="W23" s="25">
        <f t="shared" si="7"/>
        <v>1874.5203599242998</v>
      </c>
      <c r="X23" s="25">
        <f t="shared" si="7"/>
        <v>1757.2278610535</v>
      </c>
      <c r="Y23" s="25">
        <f t="shared" si="7"/>
        <v>1672.4528992309999</v>
      </c>
      <c r="Z23" s="25">
        <f>SUM(O10:Z10)/1000</f>
        <v>1670.1845066332999</v>
      </c>
      <c r="AA23" s="25">
        <f t="shared" ref="AA23:BK23" si="8">SUM(P10:AA10)/1000</f>
        <v>1556.3380658532999</v>
      </c>
      <c r="AB23" s="25">
        <f t="shared" si="8"/>
        <v>1429.871904032</v>
      </c>
      <c r="AC23" s="25">
        <f t="shared" si="8"/>
        <v>1383.2816851681998</v>
      </c>
      <c r="AD23" s="25">
        <f t="shared" si="8"/>
        <v>1320.7397236251998</v>
      </c>
      <c r="AE23" s="25">
        <f t="shared" si="8"/>
        <v>1236.3310647946</v>
      </c>
      <c r="AF23" s="25">
        <f t="shared" si="8"/>
        <v>1267.6169935983</v>
      </c>
      <c r="AG23" s="25">
        <f t="shared" si="8"/>
        <v>1249.0414151522998</v>
      </c>
      <c r="AH23" s="25">
        <f t="shared" si="8"/>
        <v>1274.1347849399001</v>
      </c>
      <c r="AI23" s="25">
        <f t="shared" si="8"/>
        <v>1294.0088048609</v>
      </c>
      <c r="AJ23" s="25">
        <f t="shared" si="8"/>
        <v>1307.2750680994</v>
      </c>
      <c r="AK23" s="25">
        <f t="shared" si="8"/>
        <v>1404.2091300000002</v>
      </c>
      <c r="AL23" s="25">
        <f t="shared" si="8"/>
        <v>1367.0442700000001</v>
      </c>
      <c r="AM23" s="25">
        <f t="shared" si="8"/>
        <v>1460.1775099999998</v>
      </c>
      <c r="AN23" s="25">
        <f t="shared" si="8"/>
        <v>1505.6721899999998</v>
      </c>
      <c r="AO23" s="25">
        <f t="shared" si="8"/>
        <v>1542.7204100000001</v>
      </c>
      <c r="AP23" s="25">
        <f t="shared" si="8"/>
        <v>1631.7870600000001</v>
      </c>
      <c r="AQ23" s="25">
        <f t="shared" si="8"/>
        <v>1687.6854499999999</v>
      </c>
      <c r="AR23" s="25">
        <f t="shared" si="8"/>
        <v>1665.3174200000001</v>
      </c>
      <c r="AS23" s="25">
        <f t="shared" si="8"/>
        <v>1685.7192500000001</v>
      </c>
      <c r="AT23" s="25">
        <f t="shared" si="8"/>
        <v>1718.8172399999999</v>
      </c>
      <c r="AU23" s="25">
        <f t="shared" si="8"/>
        <v>1700.1621600000001</v>
      </c>
      <c r="AV23" s="25">
        <f t="shared" si="8"/>
        <v>1723.86607</v>
      </c>
      <c r="AW23" s="25">
        <f t="shared" si="8"/>
        <v>1745.758</v>
      </c>
      <c r="AX23" s="25">
        <f t="shared" si="8"/>
        <v>1804.6001212805174</v>
      </c>
      <c r="AY23" s="25">
        <f t="shared" si="8"/>
        <v>1761.6840141191101</v>
      </c>
      <c r="AZ23" s="25">
        <f t="shared" si="8"/>
        <v>1845.1172254287717</v>
      </c>
      <c r="BA23" s="25">
        <f t="shared" si="8"/>
        <v>1864.0268683203124</v>
      </c>
      <c r="BB23" s="25">
        <f t="shared" si="8"/>
        <v>1894.2909245646665</v>
      </c>
      <c r="BC23" s="25">
        <f t="shared" si="8"/>
        <v>1884.5476749454499</v>
      </c>
      <c r="BD23" s="25">
        <f t="shared" si="8"/>
        <v>2012.2147554794312</v>
      </c>
      <c r="BE23" s="25">
        <f t="shared" si="8"/>
        <v>1987.533857728157</v>
      </c>
      <c r="BF23" s="25">
        <f t="shared" si="8"/>
        <v>1961.2860554356769</v>
      </c>
      <c r="BG23" s="25">
        <f t="shared" si="8"/>
        <v>1966.058271314583</v>
      </c>
      <c r="BH23" s="25">
        <f t="shared" si="8"/>
        <v>1959.1078575822833</v>
      </c>
      <c r="BI23" s="25">
        <f t="shared" si="8"/>
        <v>1878.8817583723071</v>
      </c>
      <c r="BJ23" s="25">
        <f t="shared" si="8"/>
        <v>1869.5035463972094</v>
      </c>
      <c r="BK23" s="25">
        <f t="shared" si="8"/>
        <v>1819.7136927909853</v>
      </c>
    </row>
    <row r="24" spans="1:73">
      <c r="A24" t="s">
        <v>33</v>
      </c>
      <c r="N24" s="25">
        <f t="shared" ref="N24:Y24" si="9">SUM(C6:N6)/1000</f>
        <v>872.58604295300006</v>
      </c>
      <c r="O24" s="25">
        <f t="shared" si="9"/>
        <v>843.48644482309999</v>
      </c>
      <c r="P24" s="25">
        <f t="shared" si="9"/>
        <v>837.64431846809998</v>
      </c>
      <c r="Q24" s="25">
        <f t="shared" si="9"/>
        <v>829.00511760380004</v>
      </c>
      <c r="R24" s="25">
        <f t="shared" si="9"/>
        <v>814.18524405890003</v>
      </c>
      <c r="S24" s="25">
        <f t="shared" si="9"/>
        <v>843.94561071420003</v>
      </c>
      <c r="T24" s="25">
        <f t="shared" si="9"/>
        <v>892.40297746219983</v>
      </c>
      <c r="U24" s="25">
        <f t="shared" si="9"/>
        <v>941.17882772099995</v>
      </c>
      <c r="V24" s="25">
        <f t="shared" si="9"/>
        <v>950.05359216559998</v>
      </c>
      <c r="W24" s="25">
        <f t="shared" si="9"/>
        <v>941.8693498437998</v>
      </c>
      <c r="X24" s="25">
        <f t="shared" si="9"/>
        <v>913.82075742189988</v>
      </c>
      <c r="Y24" s="25">
        <f t="shared" si="9"/>
        <v>902.60392999999999</v>
      </c>
      <c r="Z24" s="25">
        <f>SUM(O6:Z6)/1000</f>
        <v>926.36377999999991</v>
      </c>
      <c r="AA24" s="25">
        <f t="shared" ref="AA24:BK24" si="10">SUM(P6:AA6)/1000</f>
        <v>959.98812999999996</v>
      </c>
      <c r="AB24" s="25">
        <f t="shared" si="10"/>
        <v>957.50922000000003</v>
      </c>
      <c r="AC24" s="25">
        <f t="shared" si="10"/>
        <v>933.00467000000003</v>
      </c>
      <c r="AD24" s="25">
        <f t="shared" si="10"/>
        <v>909.17151999999999</v>
      </c>
      <c r="AE24" s="25">
        <f t="shared" si="10"/>
        <v>919.4949499999999</v>
      </c>
      <c r="AF24" s="25">
        <f t="shared" si="10"/>
        <v>914.77697000000012</v>
      </c>
      <c r="AG24" s="25">
        <f t="shared" si="10"/>
        <v>890.95143000000007</v>
      </c>
      <c r="AH24" s="25">
        <f t="shared" si="10"/>
        <v>928.56876</v>
      </c>
      <c r="AI24" s="25">
        <f t="shared" si="10"/>
        <v>939.48370000000011</v>
      </c>
      <c r="AJ24" s="25">
        <f t="shared" si="10"/>
        <v>927.30610999999999</v>
      </c>
      <c r="AK24" s="25">
        <f t="shared" si="10"/>
        <v>935.37273000000016</v>
      </c>
      <c r="AL24" s="25">
        <f t="shared" si="10"/>
        <v>1019.98078</v>
      </c>
      <c r="AM24" s="25">
        <f t="shared" si="10"/>
        <v>1047.1272100000001</v>
      </c>
      <c r="AN24" s="25">
        <f t="shared" si="10"/>
        <v>1067.3735200000001</v>
      </c>
      <c r="AO24" s="25">
        <f t="shared" si="10"/>
        <v>1126.0645500000001</v>
      </c>
      <c r="AP24" s="25">
        <f t="shared" si="10"/>
        <v>1176.1792</v>
      </c>
      <c r="AQ24" s="25">
        <f t="shared" si="10"/>
        <v>1200.4097099999999</v>
      </c>
      <c r="AR24" s="25">
        <f t="shared" si="10"/>
        <v>1237.0765800000001</v>
      </c>
      <c r="AS24" s="25">
        <f t="shared" si="10"/>
        <v>1274.3614000000002</v>
      </c>
      <c r="AT24" s="25">
        <f t="shared" si="10"/>
        <v>1293.5608099999999</v>
      </c>
      <c r="AU24" s="25">
        <f t="shared" si="10"/>
        <v>1316.9556</v>
      </c>
      <c r="AV24" s="25">
        <f t="shared" si="10"/>
        <v>1374.4996500000002</v>
      </c>
      <c r="AW24" s="25">
        <f t="shared" si="10"/>
        <v>1407.68301</v>
      </c>
      <c r="AX24" s="25">
        <f t="shared" si="10"/>
        <v>1345.6883363800048</v>
      </c>
      <c r="AY24" s="25">
        <f t="shared" si="10"/>
        <v>1413.9940959771727</v>
      </c>
      <c r="AZ24" s="25">
        <f t="shared" si="10"/>
        <v>1418.4468577935788</v>
      </c>
      <c r="BA24" s="25">
        <f t="shared" si="10"/>
        <v>1436.12490460083</v>
      </c>
      <c r="BB24" s="25">
        <f t="shared" si="10"/>
        <v>1437.2995392541507</v>
      </c>
      <c r="BC24" s="25">
        <f t="shared" si="10"/>
        <v>1455.5698992248535</v>
      </c>
      <c r="BD24" s="25">
        <f t="shared" si="10"/>
        <v>1441.9907237012483</v>
      </c>
      <c r="BE24" s="25">
        <f t="shared" si="10"/>
        <v>1479.6530036597442</v>
      </c>
      <c r="BF24" s="25">
        <f t="shared" si="10"/>
        <v>1453.4974959497833</v>
      </c>
      <c r="BG24" s="25">
        <f t="shared" si="10"/>
        <v>1429.5029255269624</v>
      </c>
      <c r="BH24" s="25">
        <f t="shared" si="10"/>
        <v>1497.4946193502046</v>
      </c>
      <c r="BI24" s="25">
        <f t="shared" si="10"/>
        <v>1508.8647577877048</v>
      </c>
      <c r="BJ24" s="25">
        <f t="shared" si="10"/>
        <v>1539.574941717148</v>
      </c>
      <c r="BK24" s="25">
        <f t="shared" si="10"/>
        <v>1479.1891639461519</v>
      </c>
    </row>
    <row r="25" spans="1:73">
      <c r="A25" t="s">
        <v>47</v>
      </c>
      <c r="N25" s="25">
        <f t="shared" ref="N25:Y25" si="11">SUM(C8:N8)/1000</f>
        <v>163.3595817758</v>
      </c>
      <c r="O25" s="25">
        <f t="shared" si="11"/>
        <v>157.4306225473</v>
      </c>
      <c r="P25" s="25">
        <f t="shared" si="11"/>
        <v>167.49129393400003</v>
      </c>
      <c r="Q25" s="25">
        <f t="shared" si="11"/>
        <v>169.62072435390002</v>
      </c>
      <c r="R25" s="25">
        <f t="shared" si="11"/>
        <v>184.9064957887</v>
      </c>
      <c r="S25" s="25">
        <f t="shared" si="11"/>
        <v>208.91916579830004</v>
      </c>
      <c r="T25" s="25">
        <f t="shared" si="11"/>
        <v>246.87368401730001</v>
      </c>
      <c r="U25" s="25">
        <f t="shared" si="11"/>
        <v>260.12773675170001</v>
      </c>
      <c r="V25" s="25">
        <f t="shared" si="11"/>
        <v>266.34370647830002</v>
      </c>
      <c r="W25" s="25">
        <f t="shared" si="11"/>
        <v>272.90916277709999</v>
      </c>
      <c r="X25" s="25">
        <f t="shared" si="11"/>
        <v>302.99577215210002</v>
      </c>
      <c r="Y25" s="25">
        <f t="shared" si="11"/>
        <v>292.03435296269998</v>
      </c>
      <c r="Z25" s="25">
        <f>SUM(O8:Z8)/1000</f>
        <v>290.70176295900001</v>
      </c>
      <c r="AA25" s="25">
        <f t="shared" ref="AA25:BK25" si="12">SUM(P8:AA8)/1000</f>
        <v>299.89783295900003</v>
      </c>
      <c r="AB25" s="25">
        <f t="shared" si="12"/>
        <v>289.93331116210004</v>
      </c>
      <c r="AC25" s="25">
        <f t="shared" si="12"/>
        <v>308.05693098630002</v>
      </c>
      <c r="AD25" s="25">
        <f t="shared" si="12"/>
        <v>299.4353093066</v>
      </c>
      <c r="AE25" s="25">
        <f t="shared" si="12"/>
        <v>293.77195885750001</v>
      </c>
      <c r="AF25" s="25">
        <f t="shared" si="12"/>
        <v>259.55777071300002</v>
      </c>
      <c r="AG25" s="25">
        <f t="shared" si="12"/>
        <v>250.09978833019997</v>
      </c>
      <c r="AH25" s="25">
        <f t="shared" si="12"/>
        <v>264.6422784083</v>
      </c>
      <c r="AI25" s="25">
        <f t="shared" si="12"/>
        <v>273.69306925789999</v>
      </c>
      <c r="AJ25" s="25">
        <f t="shared" si="12"/>
        <v>265.51131984380004</v>
      </c>
      <c r="AK25" s="25">
        <f t="shared" si="12"/>
        <v>285.37897999999996</v>
      </c>
      <c r="AL25" s="25">
        <f t="shared" si="12"/>
        <v>283.28042000000005</v>
      </c>
      <c r="AM25" s="25">
        <f t="shared" si="12"/>
        <v>318.01688999999993</v>
      </c>
      <c r="AN25" s="25">
        <f t="shared" si="12"/>
        <v>353.76923999999997</v>
      </c>
      <c r="AO25" s="25">
        <f t="shared" si="12"/>
        <v>329.22828000000004</v>
      </c>
      <c r="AP25" s="25">
        <f t="shared" si="12"/>
        <v>348.11546999999996</v>
      </c>
      <c r="AQ25" s="25">
        <f t="shared" si="12"/>
        <v>362.10287</v>
      </c>
      <c r="AR25" s="25">
        <f t="shared" si="12"/>
        <v>350.44628</v>
      </c>
      <c r="AS25" s="25">
        <f t="shared" si="12"/>
        <v>365.21091999999999</v>
      </c>
      <c r="AT25" s="25">
        <f t="shared" si="12"/>
        <v>358.79428999999993</v>
      </c>
      <c r="AU25" s="25">
        <f t="shared" si="12"/>
        <v>346.79268999999999</v>
      </c>
      <c r="AV25" s="25">
        <f t="shared" si="12"/>
        <v>345.95871999999997</v>
      </c>
      <c r="AW25" s="25">
        <f t="shared" si="12"/>
        <v>324.23523000000006</v>
      </c>
      <c r="AX25" s="25">
        <f t="shared" si="12"/>
        <v>338.68423904296878</v>
      </c>
      <c r="AY25" s="25">
        <f t="shared" si="12"/>
        <v>339.34254962890623</v>
      </c>
      <c r="AZ25" s="25">
        <f t="shared" si="12"/>
        <v>351.31990392089847</v>
      </c>
      <c r="BA25" s="25">
        <f t="shared" si="12"/>
        <v>369.07527681152345</v>
      </c>
      <c r="BB25" s="25">
        <f t="shared" si="12"/>
        <v>383.19232699096688</v>
      </c>
      <c r="BC25" s="25">
        <f t="shared" si="12"/>
        <v>449.41290503784188</v>
      </c>
      <c r="BD25" s="25">
        <f t="shared" si="12"/>
        <v>539.01304217590337</v>
      </c>
      <c r="BE25" s="25">
        <f t="shared" si="12"/>
        <v>547.31485123352047</v>
      </c>
      <c r="BF25" s="25">
        <f t="shared" si="12"/>
        <v>616.65098578430172</v>
      </c>
      <c r="BG25" s="25">
        <f t="shared" si="12"/>
        <v>721.22109205383299</v>
      </c>
      <c r="BH25" s="25">
        <f t="shared" si="12"/>
        <v>791.40307172180178</v>
      </c>
      <c r="BI25" s="25">
        <f t="shared" si="12"/>
        <v>884.64907783508306</v>
      </c>
      <c r="BJ25" s="25">
        <f t="shared" si="12"/>
        <v>942.6369699249268</v>
      </c>
      <c r="BK25" s="25">
        <f t="shared" si="12"/>
        <v>974.61905879211429</v>
      </c>
    </row>
    <row r="26" spans="1:73">
      <c r="A26" t="s">
        <v>30</v>
      </c>
      <c r="N26" s="25">
        <f t="shared" ref="N26:Y26" si="13">SUM(C5:N5)/1000</f>
        <v>2137.2020300000004</v>
      </c>
      <c r="O26" s="25">
        <f t="shared" si="13"/>
        <v>2206.28739</v>
      </c>
      <c r="P26" s="25">
        <f t="shared" si="13"/>
        <v>2269.3694399999999</v>
      </c>
      <c r="Q26" s="25">
        <f t="shared" si="13"/>
        <v>2267.9773700000001</v>
      </c>
      <c r="R26" s="25">
        <f t="shared" si="13"/>
        <v>2255.6246100000003</v>
      </c>
      <c r="S26" s="25">
        <f t="shared" si="13"/>
        <v>2255.1140399999999</v>
      </c>
      <c r="T26" s="25">
        <f t="shared" si="13"/>
        <v>2279.2528500000003</v>
      </c>
      <c r="U26" s="25">
        <f t="shared" si="13"/>
        <v>2255.9333900000001</v>
      </c>
      <c r="V26" s="25">
        <f t="shared" si="13"/>
        <v>2241.8121099999998</v>
      </c>
      <c r="W26" s="25">
        <f t="shared" si="13"/>
        <v>2225.1866099999997</v>
      </c>
      <c r="X26" s="25">
        <f t="shared" si="13"/>
        <v>2110.5312800000002</v>
      </c>
      <c r="Y26" s="25">
        <f t="shared" si="13"/>
        <v>2060.9681600000004</v>
      </c>
      <c r="Z26" s="25">
        <f>SUM(O5:Z5)/1000</f>
        <v>2038.99639</v>
      </c>
      <c r="AA26" s="25">
        <f t="shared" ref="AA26:BK26" si="14">SUM(P5:AA5)/1000</f>
        <v>1931.3850199999999</v>
      </c>
      <c r="AB26" s="25">
        <f t="shared" si="14"/>
        <v>1811.41408</v>
      </c>
      <c r="AC26" s="25">
        <f t="shared" si="14"/>
        <v>1749.4888700000001</v>
      </c>
      <c r="AD26" s="25">
        <f t="shared" si="14"/>
        <v>1694.1106399999999</v>
      </c>
      <c r="AE26" s="25">
        <f t="shared" si="14"/>
        <v>1679.1650999999999</v>
      </c>
      <c r="AF26" s="25">
        <f t="shared" si="14"/>
        <v>1612.8509000000001</v>
      </c>
      <c r="AG26" s="25">
        <f t="shared" si="14"/>
        <v>1601.16758</v>
      </c>
      <c r="AH26" s="25">
        <f t="shared" si="14"/>
        <v>1658.8460500000003</v>
      </c>
      <c r="AI26" s="25">
        <f t="shared" si="14"/>
        <v>1725.6780700000002</v>
      </c>
      <c r="AJ26" s="25">
        <f t="shared" si="14"/>
        <v>1774.6836499999999</v>
      </c>
      <c r="AK26" s="25">
        <f t="shared" si="14"/>
        <v>1869.3536299999998</v>
      </c>
      <c r="AL26" s="25">
        <f t="shared" si="14"/>
        <v>1923.0140399999998</v>
      </c>
      <c r="AM26" s="25">
        <f t="shared" si="14"/>
        <v>2000.3663399999998</v>
      </c>
      <c r="AN26" s="25">
        <f t="shared" si="14"/>
        <v>2042.7041399999996</v>
      </c>
      <c r="AO26" s="25">
        <f t="shared" si="14"/>
        <v>2067.2211699999998</v>
      </c>
      <c r="AP26" s="25">
        <f t="shared" si="14"/>
        <v>2059.3252200000002</v>
      </c>
      <c r="AQ26" s="25">
        <f t="shared" si="14"/>
        <v>2117.1299800000002</v>
      </c>
      <c r="AR26" s="25">
        <f t="shared" si="14"/>
        <v>2075.0054800000003</v>
      </c>
      <c r="AS26" s="25">
        <f t="shared" si="14"/>
        <v>2028.1631100000002</v>
      </c>
      <c r="AT26" s="25">
        <f t="shared" si="14"/>
        <v>2019.6562799999999</v>
      </c>
      <c r="AU26" s="25">
        <f t="shared" si="14"/>
        <v>1975.6284700000001</v>
      </c>
      <c r="AV26" s="25">
        <f t="shared" si="14"/>
        <v>1988.9270399999998</v>
      </c>
      <c r="AW26" s="25">
        <f t="shared" si="14"/>
        <v>1936.7000899999998</v>
      </c>
      <c r="AX26" s="25">
        <f t="shared" si="14"/>
        <v>1915.6413099999997</v>
      </c>
      <c r="AY26" s="25">
        <f t="shared" si="14"/>
        <v>1916.8947699999999</v>
      </c>
      <c r="AZ26" s="25">
        <f t="shared" si="14"/>
        <v>1961.7700499999999</v>
      </c>
      <c r="BA26" s="25">
        <f t="shared" si="14"/>
        <v>1994.32655</v>
      </c>
      <c r="BB26" s="25">
        <f t="shared" si="14"/>
        <v>2135.7629500000003</v>
      </c>
      <c r="BC26" s="25">
        <f t="shared" si="14"/>
        <v>2105.3225499999999</v>
      </c>
      <c r="BD26" s="25">
        <f t="shared" si="14"/>
        <v>2263.8060665546418</v>
      </c>
      <c r="BE26" s="25">
        <f t="shared" si="14"/>
        <v>2349.3203765546418</v>
      </c>
      <c r="BF26" s="25">
        <f t="shared" si="14"/>
        <v>2365.6350871812824</v>
      </c>
      <c r="BG26" s="25">
        <f t="shared" si="14"/>
        <v>2387.3617271812818</v>
      </c>
      <c r="BH26" s="25">
        <f t="shared" si="14"/>
        <v>2431.7433587926485</v>
      </c>
      <c r="BI26" s="25">
        <f t="shared" si="14"/>
        <v>2498.3644985915375</v>
      </c>
      <c r="BJ26" s="25">
        <f t="shared" si="14"/>
        <v>2562.7970177086645</v>
      </c>
      <c r="BK26" s="25">
        <f t="shared" si="14"/>
        <v>2636.1530900766375</v>
      </c>
    </row>
    <row r="30" spans="1:73" ht="15.75">
      <c r="N30" s="641" t="s">
        <v>62</v>
      </c>
      <c r="O30" s="641"/>
      <c r="AX30" s="641" t="s">
        <v>62</v>
      </c>
      <c r="AY30" s="641"/>
    </row>
    <row r="31" spans="1:73" ht="15.75" thickBot="1">
      <c r="B31" s="644" t="s">
        <v>64</v>
      </c>
      <c r="C31" s="644"/>
      <c r="D31" s="644"/>
      <c r="E31" s="644"/>
      <c r="F31" s="644"/>
      <c r="G31" s="644"/>
      <c r="H31" s="644"/>
      <c r="I31" s="644"/>
      <c r="J31" s="644"/>
      <c r="K31" s="644"/>
      <c r="L31" s="644"/>
      <c r="M31" s="644"/>
      <c r="N31" s="642" t="s">
        <v>56</v>
      </c>
      <c r="O31" s="642"/>
      <c r="P31" s="642"/>
      <c r="Q31" s="642"/>
      <c r="R31" s="642"/>
      <c r="S31" s="642"/>
      <c r="T31" s="642"/>
      <c r="U31" s="642"/>
      <c r="V31" s="642"/>
      <c r="W31" s="642"/>
      <c r="X31" s="642"/>
      <c r="Y31" s="642"/>
      <c r="Z31" s="643" t="s">
        <v>57</v>
      </c>
      <c r="AA31" s="643"/>
      <c r="AB31" s="643"/>
      <c r="AC31" s="643"/>
      <c r="AD31" s="643"/>
      <c r="AE31" s="643"/>
      <c r="AF31" s="643"/>
      <c r="AG31" s="643"/>
      <c r="AH31" s="643"/>
      <c r="AI31" s="643"/>
      <c r="AJ31" s="643"/>
      <c r="AK31" s="643"/>
      <c r="AL31" s="643" t="s">
        <v>58</v>
      </c>
      <c r="AM31" s="643"/>
      <c r="AN31" s="643"/>
      <c r="AO31" s="643"/>
      <c r="AP31" s="643"/>
      <c r="AQ31" s="643"/>
      <c r="AR31" s="643"/>
      <c r="AS31" s="643"/>
      <c r="AT31" s="643"/>
      <c r="AU31" s="643"/>
      <c r="AV31" s="643"/>
      <c r="AW31" s="643"/>
      <c r="AX31" s="643" t="s">
        <v>59</v>
      </c>
      <c r="AY31" s="643"/>
      <c r="AZ31" s="643"/>
      <c r="BA31" s="643"/>
      <c r="BB31" s="643"/>
      <c r="BC31" s="643"/>
      <c r="BD31" s="643"/>
      <c r="BE31" s="643"/>
      <c r="BF31" s="643"/>
      <c r="BG31" s="643"/>
      <c r="BH31" s="643"/>
      <c r="BI31" s="643"/>
      <c r="BJ31" s="643" t="s">
        <v>66</v>
      </c>
      <c r="BK31" s="643"/>
      <c r="BL31" s="643"/>
      <c r="BM31" s="643"/>
      <c r="BN31" s="643"/>
      <c r="BO31" s="643"/>
      <c r="BP31" s="643"/>
      <c r="BQ31" s="643"/>
      <c r="BR31" s="643"/>
      <c r="BS31" s="643"/>
      <c r="BT31" s="643"/>
      <c r="BU31" s="643"/>
    </row>
    <row r="32" spans="1:73" ht="15.75" thickBot="1">
      <c r="B32" s="67">
        <v>39264</v>
      </c>
      <c r="C32" s="67">
        <v>39295</v>
      </c>
      <c r="D32" s="67">
        <v>39326</v>
      </c>
      <c r="E32" s="67">
        <v>39356</v>
      </c>
      <c r="F32" s="67">
        <v>39387</v>
      </c>
      <c r="G32" s="67">
        <v>39417</v>
      </c>
      <c r="H32" s="68">
        <v>39448</v>
      </c>
      <c r="I32" s="68">
        <v>39479</v>
      </c>
      <c r="J32" s="68">
        <v>39508</v>
      </c>
      <c r="K32" s="68">
        <v>39539</v>
      </c>
      <c r="L32" s="68">
        <v>39569</v>
      </c>
      <c r="M32" s="69">
        <v>39600</v>
      </c>
      <c r="N32" s="67">
        <v>39630</v>
      </c>
      <c r="O32" s="67">
        <v>39661</v>
      </c>
      <c r="P32" s="67">
        <v>39692</v>
      </c>
      <c r="Q32" s="67">
        <v>39722</v>
      </c>
      <c r="R32" s="67">
        <v>39753</v>
      </c>
      <c r="S32" s="67">
        <v>39783</v>
      </c>
      <c r="T32" s="68">
        <v>39814</v>
      </c>
      <c r="U32" s="68">
        <v>39845</v>
      </c>
      <c r="V32" s="68">
        <v>39873</v>
      </c>
      <c r="W32" s="68">
        <v>39904</v>
      </c>
      <c r="X32" s="68">
        <v>39934</v>
      </c>
      <c r="Y32" s="69">
        <v>39965</v>
      </c>
      <c r="Z32" s="67">
        <v>39995</v>
      </c>
      <c r="AA32" s="68">
        <v>40026</v>
      </c>
      <c r="AB32" s="68">
        <v>40057</v>
      </c>
      <c r="AC32" s="68">
        <v>40087</v>
      </c>
      <c r="AD32" s="68">
        <v>40118</v>
      </c>
      <c r="AE32" s="68">
        <v>40148</v>
      </c>
      <c r="AF32" s="68">
        <v>40179</v>
      </c>
      <c r="AG32" s="68">
        <v>40210</v>
      </c>
      <c r="AH32" s="68">
        <v>40238</v>
      </c>
      <c r="AI32" s="68">
        <v>40269</v>
      </c>
      <c r="AJ32" s="68">
        <v>40299</v>
      </c>
      <c r="AK32" s="69">
        <v>40330</v>
      </c>
      <c r="AL32" s="67">
        <v>40360</v>
      </c>
      <c r="AM32" s="68">
        <v>40391</v>
      </c>
      <c r="AN32" s="68">
        <v>40422</v>
      </c>
      <c r="AO32" s="68">
        <v>40452</v>
      </c>
      <c r="AP32" s="68">
        <v>40483</v>
      </c>
      <c r="AQ32" s="68">
        <v>40513</v>
      </c>
      <c r="AR32" s="68">
        <v>40544</v>
      </c>
      <c r="AS32" s="68">
        <v>40575</v>
      </c>
      <c r="AT32" s="68">
        <v>40603</v>
      </c>
      <c r="AU32" s="68">
        <v>40634</v>
      </c>
      <c r="AV32" s="68">
        <v>40664</v>
      </c>
      <c r="AW32" s="69">
        <v>40695</v>
      </c>
      <c r="AX32" s="69">
        <v>40725</v>
      </c>
      <c r="AY32" s="69">
        <v>40756</v>
      </c>
      <c r="AZ32" s="69">
        <v>40787</v>
      </c>
      <c r="BA32" s="69">
        <v>40817</v>
      </c>
      <c r="BB32" s="69">
        <v>40848</v>
      </c>
      <c r="BC32" s="69">
        <v>40878</v>
      </c>
      <c r="BD32" s="69">
        <v>40909</v>
      </c>
      <c r="BE32" s="69">
        <v>40940</v>
      </c>
      <c r="BF32" s="69">
        <v>40969</v>
      </c>
      <c r="BG32" s="69">
        <v>41000</v>
      </c>
      <c r="BH32" s="69">
        <v>41030</v>
      </c>
      <c r="BI32" s="69">
        <v>41061</v>
      </c>
      <c r="BJ32" s="69">
        <v>41091</v>
      </c>
      <c r="BK32" s="69">
        <v>41122</v>
      </c>
      <c r="BL32" s="69">
        <v>41153</v>
      </c>
      <c r="BM32" s="69">
        <v>41183</v>
      </c>
      <c r="BN32" s="69">
        <v>41214</v>
      </c>
      <c r="BO32" s="69">
        <v>41244</v>
      </c>
      <c r="BP32" s="69">
        <v>41275</v>
      </c>
      <c r="BQ32" s="69">
        <v>41306</v>
      </c>
      <c r="BR32" s="69">
        <v>41334</v>
      </c>
      <c r="BS32" s="69">
        <v>41365</v>
      </c>
      <c r="BT32" s="69">
        <v>41395</v>
      </c>
      <c r="BU32" s="69">
        <v>41426</v>
      </c>
    </row>
    <row r="33" spans="1:63">
      <c r="A33" t="s">
        <v>30</v>
      </c>
      <c r="B33" s="70">
        <v>147.55000000000001</v>
      </c>
      <c r="C33" s="70">
        <v>143.15</v>
      </c>
      <c r="D33" s="70">
        <v>159.67500000000001</v>
      </c>
      <c r="E33" s="70">
        <v>178.15</v>
      </c>
      <c r="F33" s="70">
        <v>212.15</v>
      </c>
      <c r="G33" s="70">
        <v>153.15</v>
      </c>
      <c r="H33" s="70">
        <v>186.8</v>
      </c>
      <c r="I33" s="70">
        <v>247.7</v>
      </c>
      <c r="J33" s="70">
        <v>146.69999999999999</v>
      </c>
      <c r="K33" s="70">
        <v>142.375</v>
      </c>
      <c r="L33" s="70">
        <v>246.32499999999999</v>
      </c>
      <c r="M33" s="70">
        <v>134.5</v>
      </c>
      <c r="N33" s="70">
        <v>125</v>
      </c>
      <c r="O33" s="70">
        <v>185</v>
      </c>
      <c r="P33" s="70">
        <v>190</v>
      </c>
      <c r="Q33" s="70">
        <v>142.57499999999999</v>
      </c>
      <c r="R33" s="70">
        <v>146</v>
      </c>
      <c r="S33" s="70">
        <v>177</v>
      </c>
      <c r="T33" s="70">
        <v>180</v>
      </c>
      <c r="U33" s="70">
        <v>136.9</v>
      </c>
      <c r="V33" s="70">
        <v>119.15</v>
      </c>
      <c r="W33" s="70">
        <v>126</v>
      </c>
      <c r="X33" s="70">
        <v>113.25</v>
      </c>
      <c r="Y33" s="70">
        <v>88</v>
      </c>
      <c r="Z33" s="70">
        <v>111</v>
      </c>
      <c r="AA33" s="70">
        <v>103.25</v>
      </c>
      <c r="AB33" s="70">
        <v>99.5</v>
      </c>
      <c r="AC33" s="70">
        <v>88</v>
      </c>
      <c r="AD33" s="70">
        <v>109.25</v>
      </c>
      <c r="AE33" s="70">
        <v>169.97499999999999</v>
      </c>
      <c r="AF33" s="70">
        <v>135.97499999999999</v>
      </c>
      <c r="AG33" s="70">
        <v>123.1255</v>
      </c>
      <c r="AH33" s="70">
        <v>167.5615</v>
      </c>
      <c r="AI33" s="70">
        <v>161.226</v>
      </c>
      <c r="AJ33" s="70">
        <v>128.94399999999999</v>
      </c>
      <c r="AK33" s="70">
        <v>162.68450000000001</v>
      </c>
      <c r="AL33" s="70">
        <v>125.3515</v>
      </c>
      <c r="AM33" s="70">
        <v>174.23849999999999</v>
      </c>
      <c r="AN33" s="70">
        <v>102.739</v>
      </c>
      <c r="AO33" s="70">
        <v>127.717</v>
      </c>
      <c r="AP33" s="70">
        <v>106.2595</v>
      </c>
      <c r="AQ33" s="70">
        <v>161.4265</v>
      </c>
      <c r="AR33" s="70">
        <v>77.023499999999999</v>
      </c>
      <c r="AS33" s="70">
        <v>95.904499999999999</v>
      </c>
      <c r="AT33" s="70">
        <v>179.684</v>
      </c>
      <c r="AU33" s="70">
        <v>155.44999999999999</v>
      </c>
      <c r="AV33" s="70">
        <v>136.40049999999999</v>
      </c>
      <c r="AW33" s="70">
        <v>135.29949999999999</v>
      </c>
      <c r="AX33" s="70">
        <v>145.529</v>
      </c>
      <c r="AY33" s="70">
        <v>149.93799999999999</v>
      </c>
      <c r="AZ33" s="70">
        <v>165.35</v>
      </c>
      <c r="BA33" s="70">
        <v>174.107</v>
      </c>
      <c r="BB33" s="70">
        <v>205.06399999999999</v>
      </c>
      <c r="BC33" s="70">
        <v>167.58</v>
      </c>
      <c r="BD33" s="70">
        <v>213.88399999999999</v>
      </c>
      <c r="BE33" s="70">
        <v>179</v>
      </c>
      <c r="BF33" s="48">
        <v>172</v>
      </c>
      <c r="BG33" s="48">
        <v>152.14349999999999</v>
      </c>
      <c r="BH33" s="48">
        <v>199.39</v>
      </c>
      <c r="BI33" s="48">
        <v>160</v>
      </c>
      <c r="BJ33" s="34">
        <v>206</v>
      </c>
      <c r="BK33" s="48">
        <v>180</v>
      </c>
    </row>
    <row r="34" spans="1:63">
      <c r="A34" t="s">
        <v>33</v>
      </c>
      <c r="B34" s="70">
        <v>0</v>
      </c>
      <c r="C34" s="70">
        <v>0</v>
      </c>
      <c r="D34" s="70">
        <v>0</v>
      </c>
      <c r="E34" s="70">
        <v>54.012500000000003</v>
      </c>
      <c r="F34" s="70">
        <v>19.8415</v>
      </c>
      <c r="G34" s="70">
        <v>13.227499999999999</v>
      </c>
      <c r="H34" s="70">
        <v>0</v>
      </c>
      <c r="I34" s="70">
        <v>0</v>
      </c>
      <c r="J34" s="70">
        <v>13.227499999999999</v>
      </c>
      <c r="K34" s="70">
        <v>19.709499999999998</v>
      </c>
      <c r="L34" s="70">
        <v>19.8415</v>
      </c>
      <c r="M34" s="70">
        <v>26.454999999999998</v>
      </c>
      <c r="N34" s="70">
        <v>0</v>
      </c>
      <c r="O34" s="70">
        <v>0</v>
      </c>
      <c r="P34" s="70">
        <v>19.8415</v>
      </c>
      <c r="Q34" s="70">
        <v>0</v>
      </c>
      <c r="R34" s="70">
        <v>0</v>
      </c>
      <c r="S34" s="70">
        <v>0</v>
      </c>
      <c r="T34" s="70">
        <v>0</v>
      </c>
      <c r="U34" s="70">
        <v>0</v>
      </c>
      <c r="V34" s="70">
        <v>6.5585000000000004</v>
      </c>
      <c r="W34" s="70">
        <v>19.8415</v>
      </c>
      <c r="X34" s="70">
        <v>52.910499999999999</v>
      </c>
      <c r="Y34" s="70">
        <v>0</v>
      </c>
      <c r="Z34" s="70">
        <v>19.8415</v>
      </c>
      <c r="AA34" s="70">
        <v>0</v>
      </c>
      <c r="AB34" s="70">
        <v>19.8415</v>
      </c>
      <c r="AC34" s="70">
        <v>6.6139999999999999</v>
      </c>
      <c r="AD34" s="70">
        <v>20</v>
      </c>
      <c r="AE34" s="70">
        <v>19.8415</v>
      </c>
      <c r="AF34" s="70">
        <v>6.6139999999999999</v>
      </c>
      <c r="AG34" s="70">
        <v>0</v>
      </c>
      <c r="AH34" s="70">
        <v>46.296499999999995</v>
      </c>
      <c r="AI34" s="70">
        <v>0</v>
      </c>
      <c r="AJ34" s="70">
        <v>28.659500000000001</v>
      </c>
      <c r="AK34" s="70">
        <v>13.227499999999999</v>
      </c>
      <c r="AL34" s="70">
        <v>19.84</v>
      </c>
      <c r="AM34" s="70">
        <v>33.07</v>
      </c>
      <c r="AN34" s="70">
        <v>-0.22</v>
      </c>
      <c r="AO34" s="70">
        <v>28.66</v>
      </c>
      <c r="AP34" s="70">
        <v>0</v>
      </c>
      <c r="AQ34" s="70">
        <v>19.95</v>
      </c>
      <c r="AR34" s="70">
        <v>13.14</v>
      </c>
      <c r="AS34" s="70">
        <v>48.51</v>
      </c>
      <c r="AT34" s="70">
        <v>0</v>
      </c>
      <c r="AU34" s="70">
        <v>0</v>
      </c>
      <c r="AV34" s="70">
        <v>33</v>
      </c>
      <c r="AW34" s="70">
        <v>13</v>
      </c>
      <c r="AX34" s="70">
        <v>0</v>
      </c>
      <c r="AY34" s="70">
        <v>28.663499999999999</v>
      </c>
      <c r="AZ34" s="70">
        <v>0</v>
      </c>
      <c r="BA34" s="70">
        <v>28.66</v>
      </c>
      <c r="BB34" s="70">
        <v>54.02</v>
      </c>
      <c r="BC34" s="70">
        <v>0</v>
      </c>
      <c r="BD34" s="70">
        <v>19.844999999999999</v>
      </c>
      <c r="BE34" s="48">
        <v>13.2295</v>
      </c>
      <c r="BF34" s="70">
        <v>20</v>
      </c>
      <c r="BG34" s="48">
        <v>40.790500000000002</v>
      </c>
      <c r="BH34" s="48">
        <v>13.23</v>
      </c>
      <c r="BI34" s="48">
        <v>0</v>
      </c>
      <c r="BJ34" s="34">
        <v>20</v>
      </c>
      <c r="BK34" s="48">
        <v>41</v>
      </c>
    </row>
    <row r="35" spans="1:63">
      <c r="A35" t="s">
        <v>46</v>
      </c>
      <c r="B35" s="70">
        <v>21</v>
      </c>
      <c r="C35" s="70">
        <v>121.5</v>
      </c>
      <c r="D35" s="70">
        <v>144</v>
      </c>
      <c r="E35" s="70">
        <v>197.5</v>
      </c>
      <c r="F35" s="70">
        <v>126</v>
      </c>
      <c r="G35" s="70">
        <v>149.75</v>
      </c>
      <c r="H35" s="70">
        <v>252.1</v>
      </c>
      <c r="I35" s="70">
        <v>164.57499999999999</v>
      </c>
      <c r="J35" s="70">
        <v>155</v>
      </c>
      <c r="K35" s="70">
        <v>199.92500000000001</v>
      </c>
      <c r="L35" s="70">
        <v>234</v>
      </c>
      <c r="M35" s="70">
        <v>190.5</v>
      </c>
      <c r="N35" s="70">
        <v>213.25</v>
      </c>
      <c r="O35" s="70">
        <v>153.25</v>
      </c>
      <c r="P35" s="70">
        <v>249.5</v>
      </c>
      <c r="Q35" s="70">
        <v>207.875</v>
      </c>
      <c r="R35" s="70">
        <v>219.25</v>
      </c>
      <c r="S35" s="70">
        <v>268</v>
      </c>
      <c r="T35" s="70">
        <v>257.25</v>
      </c>
      <c r="U35" s="70">
        <v>205.5</v>
      </c>
      <c r="V35" s="70">
        <v>207.5</v>
      </c>
      <c r="W35" s="70">
        <v>166.57499999999999</v>
      </c>
      <c r="X35" s="70">
        <v>195.9</v>
      </c>
      <c r="Y35" s="70">
        <v>168</v>
      </c>
      <c r="Z35" s="70">
        <v>245.6</v>
      </c>
      <c r="AA35" s="70">
        <v>161.25</v>
      </c>
      <c r="AB35" s="70">
        <v>229.25</v>
      </c>
      <c r="AC35" s="70">
        <v>162.44999999999999</v>
      </c>
      <c r="AD35" s="70">
        <v>195.1525</v>
      </c>
      <c r="AE35" s="70">
        <v>267.14549999999997</v>
      </c>
      <c r="AF35" s="70">
        <v>295.21849999999989</v>
      </c>
      <c r="AG35" s="70">
        <v>198.69900000000001</v>
      </c>
      <c r="AH35" s="70">
        <v>261.32900000000006</v>
      </c>
      <c r="AI35" s="70">
        <v>258.83</v>
      </c>
      <c r="AJ35" s="70">
        <v>245.983</v>
      </c>
      <c r="AK35" s="70">
        <v>241.9025</v>
      </c>
      <c r="AL35" s="70">
        <v>267.67</v>
      </c>
      <c r="AM35" s="70">
        <v>272.27</v>
      </c>
      <c r="AN35" s="70">
        <v>250.95</v>
      </c>
      <c r="AO35" s="70">
        <v>205.99</v>
      </c>
      <c r="AP35" s="70">
        <v>247.49350000000001</v>
      </c>
      <c r="AQ35" s="70">
        <v>313.74</v>
      </c>
      <c r="AR35" s="70">
        <v>328.79</v>
      </c>
      <c r="AS35" s="70">
        <v>174.19</v>
      </c>
      <c r="AT35" s="70">
        <v>227.76</v>
      </c>
      <c r="AU35" s="70">
        <v>293</v>
      </c>
      <c r="AV35" s="70">
        <v>254</v>
      </c>
      <c r="AW35" s="70">
        <v>291</v>
      </c>
      <c r="AX35" s="70">
        <v>284.58150000000001</v>
      </c>
      <c r="AY35" s="70">
        <v>225.28550000000001</v>
      </c>
      <c r="AZ35" s="70">
        <v>255.04599999999999</v>
      </c>
      <c r="BA35" s="70">
        <v>295.2525</v>
      </c>
      <c r="BB35" s="70">
        <v>305.23899999999998</v>
      </c>
      <c r="BC35" s="70">
        <v>265.37650000000002</v>
      </c>
      <c r="BD35" s="70">
        <v>383.79399999999998</v>
      </c>
      <c r="BE35" s="48">
        <v>274.71249999999998</v>
      </c>
      <c r="BF35" s="48">
        <v>292</v>
      </c>
      <c r="BG35" s="48">
        <v>309.06900000000002</v>
      </c>
      <c r="BH35" s="48">
        <v>291.10000000000002</v>
      </c>
      <c r="BI35" s="48">
        <v>296</v>
      </c>
      <c r="BJ35" s="34">
        <v>278</v>
      </c>
      <c r="BK35" s="48">
        <v>291</v>
      </c>
    </row>
    <row r="36" spans="1:63">
      <c r="A36" t="s">
        <v>47</v>
      </c>
      <c r="B36" s="70">
        <v>3</v>
      </c>
      <c r="C36" s="70">
        <v>3</v>
      </c>
      <c r="D36" s="70">
        <v>3</v>
      </c>
      <c r="E36" s="70">
        <v>8</v>
      </c>
      <c r="F36" s="70">
        <v>4</v>
      </c>
      <c r="G36" s="70">
        <v>4</v>
      </c>
      <c r="H36" s="70">
        <v>0</v>
      </c>
      <c r="I36" s="70">
        <v>0</v>
      </c>
      <c r="J36" s="70">
        <v>0</v>
      </c>
      <c r="K36" s="70">
        <v>0</v>
      </c>
      <c r="L36" s="70">
        <v>0</v>
      </c>
      <c r="M36" s="70">
        <v>0</v>
      </c>
      <c r="N36" s="70">
        <v>0</v>
      </c>
      <c r="O36" s="70">
        <v>0</v>
      </c>
      <c r="P36" s="70">
        <v>0</v>
      </c>
      <c r="Q36" s="70">
        <v>0</v>
      </c>
      <c r="R36" s="70">
        <v>0</v>
      </c>
      <c r="S36" s="70">
        <v>0</v>
      </c>
      <c r="T36" s="70">
        <v>0</v>
      </c>
      <c r="U36" s="70">
        <v>0</v>
      </c>
      <c r="V36" s="70">
        <v>0</v>
      </c>
      <c r="W36" s="70">
        <v>0</v>
      </c>
      <c r="X36" s="70">
        <v>0</v>
      </c>
      <c r="Y36" s="70">
        <v>0</v>
      </c>
      <c r="Z36" s="70">
        <v>0</v>
      </c>
      <c r="AA36" s="70">
        <v>0</v>
      </c>
      <c r="AB36" s="70">
        <v>0</v>
      </c>
      <c r="AC36" s="70">
        <v>0</v>
      </c>
      <c r="AD36" s="70">
        <v>0</v>
      </c>
      <c r="AE36" s="70">
        <v>0</v>
      </c>
      <c r="AF36" s="70">
        <v>3</v>
      </c>
      <c r="AG36" s="70">
        <v>0</v>
      </c>
      <c r="AH36" s="70">
        <v>2.2044999999999999</v>
      </c>
      <c r="AI36" s="70">
        <v>22</v>
      </c>
      <c r="AJ36" s="70">
        <v>0</v>
      </c>
      <c r="AK36" s="70">
        <v>22.045500000000001</v>
      </c>
      <c r="AL36" s="70">
        <v>0</v>
      </c>
      <c r="AM36" s="70">
        <v>22.05</v>
      </c>
      <c r="AN36" s="70">
        <v>22.05</v>
      </c>
      <c r="AO36" s="70">
        <v>0</v>
      </c>
      <c r="AP36" s="70">
        <v>0</v>
      </c>
      <c r="AQ36" s="70">
        <v>0</v>
      </c>
      <c r="AR36" s="70">
        <v>0</v>
      </c>
      <c r="AS36" s="70">
        <v>0</v>
      </c>
      <c r="AT36" s="70">
        <v>0</v>
      </c>
      <c r="AU36" s="70">
        <v>0</v>
      </c>
      <c r="AV36" s="70">
        <v>0</v>
      </c>
      <c r="AW36" s="70">
        <v>6.6150000000000002</v>
      </c>
      <c r="AX36" s="70">
        <v>0</v>
      </c>
      <c r="AY36" s="70">
        <v>0</v>
      </c>
      <c r="AZ36" s="70">
        <v>22.049499999999998</v>
      </c>
      <c r="BA36" s="70">
        <v>0</v>
      </c>
      <c r="BB36" s="70">
        <v>22.05</v>
      </c>
      <c r="BC36" s="70">
        <v>22.05</v>
      </c>
      <c r="BD36" s="70">
        <v>22.05</v>
      </c>
      <c r="BE36" s="48">
        <v>0</v>
      </c>
      <c r="BF36" s="48">
        <v>22</v>
      </c>
      <c r="BG36" s="48">
        <v>44.1</v>
      </c>
      <c r="BH36" s="48">
        <v>22.05</v>
      </c>
      <c r="BI36" s="48">
        <v>44</v>
      </c>
      <c r="BJ36" s="34">
        <v>22</v>
      </c>
      <c r="BK36" s="48">
        <v>22</v>
      </c>
    </row>
    <row r="37" spans="1:63">
      <c r="A37" t="s">
        <v>36</v>
      </c>
      <c r="B37" s="70">
        <v>43.8</v>
      </c>
      <c r="C37" s="70">
        <v>42.825000000000003</v>
      </c>
      <c r="D37" s="70">
        <v>32.924999999999997</v>
      </c>
      <c r="E37" s="70">
        <v>84.65</v>
      </c>
      <c r="F37" s="70">
        <v>54</v>
      </c>
      <c r="G37" s="70">
        <v>85</v>
      </c>
      <c r="H37" s="70">
        <v>132</v>
      </c>
      <c r="I37" s="70">
        <v>96</v>
      </c>
      <c r="J37" s="70">
        <v>88.292000000000002</v>
      </c>
      <c r="K37" s="70">
        <v>96.35</v>
      </c>
      <c r="L37" s="70">
        <v>134.47499999999999</v>
      </c>
      <c r="M37" s="70">
        <v>67.75</v>
      </c>
      <c r="N37" s="70">
        <v>106.5</v>
      </c>
      <c r="O37" s="70">
        <v>78.75</v>
      </c>
      <c r="P37" s="70">
        <v>97.75</v>
      </c>
      <c r="Q37" s="70">
        <v>129.75</v>
      </c>
      <c r="R37" s="70">
        <v>55.5</v>
      </c>
      <c r="S37" s="70">
        <v>108</v>
      </c>
      <c r="T37" s="70">
        <v>140.94999999999999</v>
      </c>
      <c r="U37" s="70">
        <v>71</v>
      </c>
      <c r="V37" s="70">
        <v>90</v>
      </c>
      <c r="W37" s="70">
        <v>116</v>
      </c>
      <c r="X37" s="70">
        <v>48.5</v>
      </c>
      <c r="Y37" s="70">
        <v>138.5</v>
      </c>
      <c r="Z37" s="70">
        <v>130.80000000000001</v>
      </c>
      <c r="AA37" s="70">
        <v>95</v>
      </c>
      <c r="AB37" s="70">
        <v>57</v>
      </c>
      <c r="AC37" s="70">
        <v>119</v>
      </c>
      <c r="AD37" s="70">
        <v>116.721</v>
      </c>
      <c r="AE37" s="70">
        <v>47.25</v>
      </c>
      <c r="AF37" s="70">
        <v>95.659500000000008</v>
      </c>
      <c r="AG37" s="70">
        <v>67.887500000000003</v>
      </c>
      <c r="AH37" s="70">
        <v>144.07049999999998</v>
      </c>
      <c r="AI37" s="70">
        <v>36.273499999999999</v>
      </c>
      <c r="AJ37" s="70">
        <v>76.27300000000001</v>
      </c>
      <c r="AK37" s="70">
        <v>84.354000000000013</v>
      </c>
      <c r="AL37" s="70">
        <v>46.171500000000002</v>
      </c>
      <c r="AM37" s="70">
        <v>103.6455</v>
      </c>
      <c r="AN37" s="70">
        <v>60.733499999999999</v>
      </c>
      <c r="AO37" s="70">
        <v>66.135999999999996</v>
      </c>
      <c r="AP37" s="70">
        <v>126.76600000000001</v>
      </c>
      <c r="AQ37" s="70">
        <v>88.182500000000005</v>
      </c>
      <c r="AR37" s="70">
        <v>66.139499999999998</v>
      </c>
      <c r="AS37" s="70">
        <v>60.625999999999998</v>
      </c>
      <c r="AT37" s="70">
        <v>123.54949999999999</v>
      </c>
      <c r="AU37" s="70">
        <v>111.289</v>
      </c>
      <c r="AV37" s="70">
        <v>110.0265</v>
      </c>
      <c r="AW37" s="70">
        <v>219.38849999999999</v>
      </c>
      <c r="AX37" s="70">
        <v>24.25</v>
      </c>
      <c r="AY37" s="70">
        <v>68.150999999999996</v>
      </c>
      <c r="AZ37" s="70">
        <v>86.875500000000002</v>
      </c>
      <c r="BA37" s="70">
        <v>116.86</v>
      </c>
      <c r="BB37" s="70">
        <v>137.80000000000001</v>
      </c>
      <c r="BC37" s="70">
        <v>97.015000000000001</v>
      </c>
      <c r="BD37" s="70">
        <v>116.586</v>
      </c>
      <c r="BE37" s="48">
        <v>116.858</v>
      </c>
      <c r="BF37" s="48">
        <v>119</v>
      </c>
      <c r="BG37" s="48">
        <v>156.57749999999999</v>
      </c>
      <c r="BH37" s="48">
        <v>117.697</v>
      </c>
      <c r="BI37" s="48">
        <v>110</v>
      </c>
      <c r="BJ37" s="34">
        <v>142</v>
      </c>
      <c r="BK37" s="48">
        <v>97</v>
      </c>
    </row>
    <row r="38" spans="1:63">
      <c r="A38" t="s">
        <v>60</v>
      </c>
      <c r="B38" s="70">
        <v>186</v>
      </c>
      <c r="C38" s="70">
        <v>122.25</v>
      </c>
      <c r="D38" s="70">
        <v>107</v>
      </c>
      <c r="E38" s="70">
        <v>184</v>
      </c>
      <c r="F38" s="70">
        <v>182.42500000000001</v>
      </c>
      <c r="G38" s="70">
        <v>168</v>
      </c>
      <c r="H38" s="70">
        <v>227.5</v>
      </c>
      <c r="I38" s="70">
        <v>164</v>
      </c>
      <c r="J38" s="70">
        <v>128</v>
      </c>
      <c r="K38" s="70">
        <v>254</v>
      </c>
      <c r="L38" s="70">
        <v>342.97500000000002</v>
      </c>
      <c r="M38" s="70">
        <v>200</v>
      </c>
      <c r="N38" s="70">
        <v>136</v>
      </c>
      <c r="O38" s="70">
        <v>221.4495</v>
      </c>
      <c r="P38" s="70">
        <v>212.55</v>
      </c>
      <c r="Q38" s="70">
        <v>191</v>
      </c>
      <c r="R38" s="70">
        <v>144</v>
      </c>
      <c r="S38" s="70">
        <v>216.75</v>
      </c>
      <c r="T38" s="70">
        <v>126.5</v>
      </c>
      <c r="U38" s="70">
        <v>120.45</v>
      </c>
      <c r="V38" s="70">
        <v>137</v>
      </c>
      <c r="W38" s="70">
        <v>105.125</v>
      </c>
      <c r="X38" s="70">
        <v>126.5</v>
      </c>
      <c r="Y38" s="70">
        <v>98.5</v>
      </c>
      <c r="Z38" s="70">
        <v>101.75</v>
      </c>
      <c r="AA38" s="70">
        <v>84</v>
      </c>
      <c r="AB38" s="70">
        <v>87.5</v>
      </c>
      <c r="AC38" s="70">
        <v>119</v>
      </c>
      <c r="AD38" s="70">
        <v>79</v>
      </c>
      <c r="AE38" s="70">
        <v>116.675</v>
      </c>
      <c r="AF38" s="70">
        <v>189.04599999999999</v>
      </c>
      <c r="AG38" s="70">
        <v>67.614000000000004</v>
      </c>
      <c r="AH38" s="70">
        <v>179.19499999999999</v>
      </c>
      <c r="AI38" s="70">
        <v>101.3985</v>
      </c>
      <c r="AJ38" s="70">
        <v>96.218500000000006</v>
      </c>
      <c r="AK38" s="70">
        <v>141.28049999999999</v>
      </c>
      <c r="AL38" s="70">
        <v>96.613</v>
      </c>
      <c r="AM38" s="70">
        <v>161.89699999999999</v>
      </c>
      <c r="AN38" s="70">
        <v>98.567999999999998</v>
      </c>
      <c r="AO38" s="70">
        <v>144.184</v>
      </c>
      <c r="AP38" s="70">
        <v>151.22749999999999</v>
      </c>
      <c r="AQ38" s="70">
        <v>161.774</v>
      </c>
      <c r="AR38" s="70">
        <v>139.07550000000001</v>
      </c>
      <c r="AS38" s="70">
        <v>118.4325</v>
      </c>
      <c r="AT38" s="70">
        <v>188.92500000000001</v>
      </c>
      <c r="AU38" s="70">
        <v>73.838999999999999</v>
      </c>
      <c r="AV38" s="70">
        <v>132.99</v>
      </c>
      <c r="AW38" s="70">
        <v>224.3065</v>
      </c>
      <c r="AX38" s="70">
        <v>135.49250000000001</v>
      </c>
      <c r="AY38" s="70">
        <v>159.26</v>
      </c>
      <c r="AZ38" s="70">
        <v>189.345</v>
      </c>
      <c r="BA38" s="70">
        <v>179.9905</v>
      </c>
      <c r="BB38" s="70">
        <v>196.4725</v>
      </c>
      <c r="BC38" s="70">
        <v>133.68600000000001</v>
      </c>
      <c r="BD38" s="70">
        <v>196.654</v>
      </c>
      <c r="BE38" s="48">
        <v>65</v>
      </c>
      <c r="BF38" s="48">
        <v>145</v>
      </c>
      <c r="BG38" s="48">
        <v>63.201000000000001</v>
      </c>
      <c r="BH38" s="25">
        <v>101.08450000000001</v>
      </c>
      <c r="BI38" s="48">
        <v>111</v>
      </c>
      <c r="BJ38" s="34">
        <v>113</v>
      </c>
      <c r="BK38" s="48">
        <v>70</v>
      </c>
    </row>
    <row r="39" spans="1:63">
      <c r="A39" t="s">
        <v>31</v>
      </c>
      <c r="B39" s="70">
        <v>499.97500000000002</v>
      </c>
      <c r="C39" s="70">
        <v>253</v>
      </c>
      <c r="D39" s="70">
        <v>376</v>
      </c>
      <c r="E39" s="70">
        <v>395.85</v>
      </c>
      <c r="F39" s="70">
        <v>485.5</v>
      </c>
      <c r="G39" s="70">
        <v>443.5</v>
      </c>
      <c r="H39" s="70">
        <v>455.875</v>
      </c>
      <c r="I39" s="70">
        <v>285.875</v>
      </c>
      <c r="J39" s="70">
        <v>474.25</v>
      </c>
      <c r="K39" s="70">
        <v>385.315</v>
      </c>
      <c r="L39" s="70">
        <v>520.92499999999995</v>
      </c>
      <c r="M39" s="70">
        <v>457.52499999999998</v>
      </c>
      <c r="N39" s="70">
        <v>613.77499999999998</v>
      </c>
      <c r="O39" s="70">
        <v>436.57499999999999</v>
      </c>
      <c r="P39" s="70">
        <v>398.77499999999998</v>
      </c>
      <c r="Q39" s="70">
        <v>484.5</v>
      </c>
      <c r="R39" s="70">
        <v>446.75</v>
      </c>
      <c r="S39" s="70">
        <v>647.35</v>
      </c>
      <c r="T39" s="70">
        <v>319.05</v>
      </c>
      <c r="U39" s="70">
        <v>334.72500000000002</v>
      </c>
      <c r="V39" s="70">
        <v>193.2</v>
      </c>
      <c r="W39" s="70">
        <v>313.875</v>
      </c>
      <c r="X39" s="70">
        <v>309.64999999999998</v>
      </c>
      <c r="Y39" s="70">
        <v>398.875</v>
      </c>
      <c r="Z39" s="70">
        <v>358.85</v>
      </c>
      <c r="AA39" s="70">
        <v>360.82499999999999</v>
      </c>
      <c r="AB39" s="70">
        <v>363.77499999999998</v>
      </c>
      <c r="AC39" s="70">
        <v>329.77499999999998</v>
      </c>
      <c r="AD39" s="70">
        <v>413.77499999999998</v>
      </c>
      <c r="AE39" s="70">
        <v>519.70000000000005</v>
      </c>
      <c r="AF39" s="70">
        <v>607.57500000000005</v>
      </c>
      <c r="AG39" s="70">
        <v>509.27449999999999</v>
      </c>
      <c r="AH39" s="70">
        <v>795.06449999999995</v>
      </c>
      <c r="AI39" s="70">
        <v>590.34449999999993</v>
      </c>
      <c r="AJ39" s="70">
        <v>647.19150000000002</v>
      </c>
      <c r="AK39" s="70">
        <v>508.99250000000001</v>
      </c>
      <c r="AL39" s="70">
        <v>651.16999999999996</v>
      </c>
      <c r="AM39" s="70">
        <v>837.86</v>
      </c>
      <c r="AN39" s="70">
        <v>351.09</v>
      </c>
      <c r="AO39" s="70">
        <v>522.69000000000005</v>
      </c>
      <c r="AP39" s="70">
        <v>466.5455</v>
      </c>
      <c r="AQ39" s="70">
        <v>505.19</v>
      </c>
      <c r="AR39" s="70">
        <v>389.43</v>
      </c>
      <c r="AS39" s="70">
        <v>450.46</v>
      </c>
      <c r="AT39" s="70">
        <v>464.21</v>
      </c>
      <c r="AU39" s="70">
        <v>476</v>
      </c>
      <c r="AV39" s="70">
        <v>520</v>
      </c>
      <c r="AW39" s="70">
        <v>754.93950000000223</v>
      </c>
      <c r="AX39" s="70">
        <v>268.45999999999998</v>
      </c>
      <c r="AY39" s="70">
        <v>415.7165</v>
      </c>
      <c r="AZ39" s="70">
        <v>483.2355</v>
      </c>
      <c r="BA39" s="70">
        <v>485.59</v>
      </c>
      <c r="BB39" s="70">
        <v>515.70000000000005</v>
      </c>
      <c r="BC39" s="70">
        <v>546.16200000000003</v>
      </c>
      <c r="BD39" s="70">
        <v>501.714</v>
      </c>
      <c r="BE39" s="48">
        <v>482.60250000000298</v>
      </c>
      <c r="BF39" s="48">
        <v>577</v>
      </c>
      <c r="BG39" s="48">
        <v>404.1875</v>
      </c>
      <c r="BH39" s="25">
        <v>488.14450000000005</v>
      </c>
      <c r="BI39" s="48">
        <v>660</v>
      </c>
      <c r="BJ39" s="34">
        <v>462</v>
      </c>
      <c r="BK39" s="48">
        <v>482</v>
      </c>
    </row>
    <row r="42" spans="1:63">
      <c r="A42" t="s">
        <v>30</v>
      </c>
      <c r="N42" s="25">
        <f>SUM(C33:N33)</f>
        <v>2075.6750000000002</v>
      </c>
      <c r="O42" s="25">
        <f t="shared" ref="O42:Y48" si="15">SUM(D33:O33)</f>
        <v>2117.5250000000001</v>
      </c>
      <c r="P42" s="25">
        <f t="shared" si="15"/>
        <v>2147.8500000000004</v>
      </c>
      <c r="Q42" s="25">
        <f t="shared" si="15"/>
        <v>2112.2750000000001</v>
      </c>
      <c r="R42" s="25">
        <f t="shared" si="15"/>
        <v>2046.1250000000002</v>
      </c>
      <c r="S42" s="25">
        <f t="shared" si="15"/>
        <v>2069.9750000000004</v>
      </c>
      <c r="T42" s="25">
        <f t="shared" si="15"/>
        <v>2063.1750000000002</v>
      </c>
      <c r="U42" s="25">
        <f t="shared" si="15"/>
        <v>1952.3750000000002</v>
      </c>
      <c r="V42" s="25">
        <f t="shared" si="15"/>
        <v>1924.8250000000003</v>
      </c>
      <c r="W42" s="25">
        <f t="shared" si="15"/>
        <v>1908.4500000000003</v>
      </c>
      <c r="X42" s="25">
        <f t="shared" si="15"/>
        <v>1775.3750000000002</v>
      </c>
      <c r="Y42" s="25">
        <f t="shared" si="15"/>
        <v>1728.8750000000002</v>
      </c>
      <c r="Z42" s="25">
        <f>SUM(O33:Z33)</f>
        <v>1714.8750000000002</v>
      </c>
      <c r="AA42" s="25">
        <f>SUM(P33:AA33)</f>
        <v>1633.125</v>
      </c>
      <c r="AB42" s="25">
        <f t="shared" ref="AA42:BK48" si="16">SUM(Q33:AB33)</f>
        <v>1542.625</v>
      </c>
      <c r="AC42" s="25">
        <f t="shared" si="16"/>
        <v>1488.05</v>
      </c>
      <c r="AD42" s="25">
        <f t="shared" si="16"/>
        <v>1451.3</v>
      </c>
      <c r="AE42" s="25">
        <f t="shared" si="16"/>
        <v>1444.2749999999999</v>
      </c>
      <c r="AF42" s="25">
        <f t="shared" si="16"/>
        <v>1400.2499999999998</v>
      </c>
      <c r="AG42" s="25">
        <f t="shared" si="16"/>
        <v>1386.4755</v>
      </c>
      <c r="AH42" s="25">
        <f t="shared" si="16"/>
        <v>1434.8870000000002</v>
      </c>
      <c r="AI42" s="25">
        <f t="shared" si="16"/>
        <v>1470.1130000000003</v>
      </c>
      <c r="AJ42" s="25">
        <f t="shared" si="16"/>
        <v>1485.8070000000002</v>
      </c>
      <c r="AK42" s="25">
        <f t="shared" si="16"/>
        <v>1560.4914999999999</v>
      </c>
      <c r="AL42" s="25">
        <f t="shared" si="16"/>
        <v>1574.8430000000001</v>
      </c>
      <c r="AM42" s="25">
        <f t="shared" si="16"/>
        <v>1645.8315</v>
      </c>
      <c r="AN42" s="25">
        <f t="shared" si="16"/>
        <v>1649.0705</v>
      </c>
      <c r="AO42" s="25">
        <f t="shared" si="16"/>
        <v>1688.7875000000001</v>
      </c>
      <c r="AP42" s="25">
        <f t="shared" si="16"/>
        <v>1685.797</v>
      </c>
      <c r="AQ42" s="25">
        <f t="shared" si="16"/>
        <v>1677.2485000000001</v>
      </c>
      <c r="AR42" s="25">
        <f t="shared" si="16"/>
        <v>1618.2970000000003</v>
      </c>
      <c r="AS42" s="25">
        <f t="shared" si="16"/>
        <v>1591.0760000000002</v>
      </c>
      <c r="AT42" s="25">
        <f t="shared" si="16"/>
        <v>1603.1985000000002</v>
      </c>
      <c r="AU42" s="25">
        <f t="shared" si="16"/>
        <v>1597.4225000000001</v>
      </c>
      <c r="AV42" s="25">
        <f t="shared" si="16"/>
        <v>1604.8790000000001</v>
      </c>
      <c r="AW42" s="25">
        <f t="shared" si="16"/>
        <v>1577.4940000000001</v>
      </c>
      <c r="AX42" s="25">
        <f t="shared" si="16"/>
        <v>1597.6715000000002</v>
      </c>
      <c r="AY42" s="25">
        <f t="shared" si="16"/>
        <v>1573.3710000000001</v>
      </c>
      <c r="AZ42" s="25">
        <f t="shared" si="16"/>
        <v>1635.982</v>
      </c>
      <c r="BA42" s="25">
        <f t="shared" si="16"/>
        <v>1682.3719999999998</v>
      </c>
      <c r="BB42" s="25">
        <f t="shared" si="16"/>
        <v>1781.1764999999998</v>
      </c>
      <c r="BC42" s="25">
        <f t="shared" si="16"/>
        <v>1787.3299999999997</v>
      </c>
      <c r="BD42" s="25">
        <f t="shared" si="16"/>
        <v>1924.1904999999999</v>
      </c>
      <c r="BE42" s="25">
        <f t="shared" si="16"/>
        <v>2007.2859999999998</v>
      </c>
      <c r="BF42" s="25">
        <f t="shared" si="16"/>
        <v>1999.6020000000001</v>
      </c>
      <c r="BG42" s="25">
        <f t="shared" si="16"/>
        <v>1996.2954999999997</v>
      </c>
      <c r="BH42" s="25">
        <f t="shared" si="16"/>
        <v>2059.2849999999999</v>
      </c>
      <c r="BI42" s="25">
        <f t="shared" si="16"/>
        <v>2083.9854999999998</v>
      </c>
      <c r="BJ42" s="25">
        <f t="shared" si="16"/>
        <v>2144.4564999999998</v>
      </c>
      <c r="BK42" s="25">
        <f t="shared" si="16"/>
        <v>2174.5185000000001</v>
      </c>
    </row>
    <row r="43" spans="1:63">
      <c r="A43" t="s">
        <v>33</v>
      </c>
      <c r="N43" s="25">
        <f t="shared" ref="N43:N48" si="17">SUM(C34:N34)</f>
        <v>166.315</v>
      </c>
      <c r="O43" s="25">
        <f t="shared" si="15"/>
        <v>166.315</v>
      </c>
      <c r="P43" s="25">
        <f t="shared" si="15"/>
        <v>186.15649999999999</v>
      </c>
      <c r="Q43" s="25">
        <f t="shared" si="15"/>
        <v>132.14400000000001</v>
      </c>
      <c r="R43" s="25">
        <f t="shared" si="15"/>
        <v>112.30249999999999</v>
      </c>
      <c r="S43" s="25">
        <f t="shared" si="15"/>
        <v>99.074999999999989</v>
      </c>
      <c r="T43" s="25">
        <f t="shared" si="15"/>
        <v>99.074999999999989</v>
      </c>
      <c r="U43" s="25">
        <f t="shared" si="15"/>
        <v>99.074999999999989</v>
      </c>
      <c r="V43" s="25">
        <f t="shared" si="15"/>
        <v>92.405999999999992</v>
      </c>
      <c r="W43" s="25">
        <f t="shared" si="15"/>
        <v>92.537999999999982</v>
      </c>
      <c r="X43" s="25">
        <f t="shared" si="15"/>
        <v>125.607</v>
      </c>
      <c r="Y43" s="25">
        <f t="shared" si="15"/>
        <v>99.152000000000001</v>
      </c>
      <c r="Z43" s="25">
        <f t="shared" ref="Z43:Z48" si="18">SUM(O34:Z34)</f>
        <v>118.9935</v>
      </c>
      <c r="AA43" s="25">
        <f t="shared" si="16"/>
        <v>118.9935</v>
      </c>
      <c r="AB43" s="25">
        <f t="shared" si="16"/>
        <v>118.99349999999998</v>
      </c>
      <c r="AC43" s="25">
        <f t="shared" si="16"/>
        <v>125.60749999999999</v>
      </c>
      <c r="AD43" s="25">
        <f t="shared" si="16"/>
        <v>145.60749999999999</v>
      </c>
      <c r="AE43" s="25">
        <f t="shared" si="16"/>
        <v>165.44899999999998</v>
      </c>
      <c r="AF43" s="25">
        <f t="shared" si="16"/>
        <v>172.06299999999999</v>
      </c>
      <c r="AG43" s="25">
        <f t="shared" si="16"/>
        <v>172.06299999999999</v>
      </c>
      <c r="AH43" s="25">
        <f t="shared" si="16"/>
        <v>211.80099999999999</v>
      </c>
      <c r="AI43" s="25">
        <f t="shared" si="16"/>
        <v>191.95949999999999</v>
      </c>
      <c r="AJ43" s="25">
        <f t="shared" si="16"/>
        <v>167.70849999999999</v>
      </c>
      <c r="AK43" s="25">
        <f t="shared" si="16"/>
        <v>180.93599999999998</v>
      </c>
      <c r="AL43" s="25">
        <f t="shared" si="16"/>
        <v>180.93449999999999</v>
      </c>
      <c r="AM43" s="25">
        <f t="shared" si="16"/>
        <v>214.00449999999998</v>
      </c>
      <c r="AN43" s="25">
        <f t="shared" si="16"/>
        <v>193.94299999999998</v>
      </c>
      <c r="AO43" s="25">
        <f t="shared" si="16"/>
        <v>215.98899999999998</v>
      </c>
      <c r="AP43" s="25">
        <f t="shared" si="16"/>
        <v>195.98899999999998</v>
      </c>
      <c r="AQ43" s="25">
        <f t="shared" si="16"/>
        <v>196.09749999999997</v>
      </c>
      <c r="AR43" s="25">
        <f t="shared" si="16"/>
        <v>202.62349999999998</v>
      </c>
      <c r="AS43" s="25">
        <f t="shared" si="16"/>
        <v>251.13349999999997</v>
      </c>
      <c r="AT43" s="25">
        <f t="shared" si="16"/>
        <v>204.83699999999999</v>
      </c>
      <c r="AU43" s="25">
        <f t="shared" si="16"/>
        <v>204.83699999999999</v>
      </c>
      <c r="AV43" s="25">
        <f t="shared" si="16"/>
        <v>209.17749999999998</v>
      </c>
      <c r="AW43" s="25">
        <f t="shared" si="16"/>
        <v>208.95</v>
      </c>
      <c r="AX43" s="25">
        <f t="shared" si="16"/>
        <v>189.11</v>
      </c>
      <c r="AY43" s="25">
        <f t="shared" si="16"/>
        <v>184.70349999999999</v>
      </c>
      <c r="AZ43" s="25">
        <f t="shared" si="16"/>
        <v>184.92349999999999</v>
      </c>
      <c r="BA43" s="25">
        <f t="shared" si="16"/>
        <v>184.92349999999999</v>
      </c>
      <c r="BB43" s="25">
        <f t="shared" si="16"/>
        <v>238.9435</v>
      </c>
      <c r="BC43" s="25">
        <f t="shared" si="16"/>
        <v>218.99350000000001</v>
      </c>
      <c r="BD43" s="25">
        <f t="shared" si="16"/>
        <v>225.6985</v>
      </c>
      <c r="BE43" s="25">
        <f t="shared" si="16"/>
        <v>190.41800000000001</v>
      </c>
      <c r="BF43" s="25">
        <f t="shared" si="16"/>
        <v>210.41800000000001</v>
      </c>
      <c r="BG43" s="25">
        <f t="shared" si="16"/>
        <v>251.20850000000002</v>
      </c>
      <c r="BH43" s="25">
        <f t="shared" si="16"/>
        <v>231.4385</v>
      </c>
      <c r="BI43" s="25">
        <f t="shared" si="16"/>
        <v>218.4385</v>
      </c>
      <c r="BJ43" s="25">
        <f t="shared" si="16"/>
        <v>238.4385</v>
      </c>
      <c r="BK43" s="25">
        <f t="shared" si="16"/>
        <v>250.77500000000001</v>
      </c>
    </row>
    <row r="44" spans="1:63">
      <c r="A44" t="s">
        <v>46</v>
      </c>
      <c r="N44" s="25">
        <f t="shared" si="17"/>
        <v>2148.1</v>
      </c>
      <c r="O44" s="25">
        <f t="shared" si="15"/>
        <v>2179.85</v>
      </c>
      <c r="P44" s="25">
        <f t="shared" si="15"/>
        <v>2285.35</v>
      </c>
      <c r="Q44" s="25">
        <f t="shared" si="15"/>
        <v>2295.7249999999999</v>
      </c>
      <c r="R44" s="25">
        <f t="shared" si="15"/>
        <v>2388.9749999999999</v>
      </c>
      <c r="S44" s="25">
        <f t="shared" si="15"/>
        <v>2507.2249999999999</v>
      </c>
      <c r="T44" s="25">
        <f t="shared" si="15"/>
        <v>2512.375</v>
      </c>
      <c r="U44" s="25">
        <f t="shared" si="15"/>
        <v>2553.3000000000002</v>
      </c>
      <c r="V44" s="25">
        <f t="shared" si="15"/>
        <v>2605.8000000000002</v>
      </c>
      <c r="W44" s="25">
        <f t="shared" si="15"/>
        <v>2572.4499999999998</v>
      </c>
      <c r="X44" s="25">
        <f t="shared" si="15"/>
        <v>2534.35</v>
      </c>
      <c r="Y44" s="25">
        <f t="shared" si="15"/>
        <v>2511.85</v>
      </c>
      <c r="Z44" s="25">
        <f t="shared" si="18"/>
        <v>2544.1999999999998</v>
      </c>
      <c r="AA44" s="25">
        <f t="shared" si="16"/>
        <v>2552.2000000000003</v>
      </c>
      <c r="AB44" s="25">
        <f t="shared" si="16"/>
        <v>2531.9500000000003</v>
      </c>
      <c r="AC44" s="25">
        <f t="shared" si="16"/>
        <v>2486.5249999999996</v>
      </c>
      <c r="AD44" s="25">
        <f t="shared" si="16"/>
        <v>2462.4274999999998</v>
      </c>
      <c r="AE44" s="25">
        <f t="shared" si="16"/>
        <v>2461.5730000000003</v>
      </c>
      <c r="AF44" s="25">
        <f t="shared" si="16"/>
        <v>2499.5414999999998</v>
      </c>
      <c r="AG44" s="25">
        <f t="shared" si="16"/>
        <v>2492.7404999999999</v>
      </c>
      <c r="AH44" s="25">
        <f t="shared" si="16"/>
        <v>2546.5695000000001</v>
      </c>
      <c r="AI44" s="25">
        <f t="shared" si="16"/>
        <v>2638.8245000000002</v>
      </c>
      <c r="AJ44" s="25">
        <f t="shared" si="16"/>
        <v>2688.9075000000003</v>
      </c>
      <c r="AK44" s="25">
        <f t="shared" si="16"/>
        <v>2762.8100000000004</v>
      </c>
      <c r="AL44" s="25">
        <f t="shared" si="16"/>
        <v>2784.8800000000006</v>
      </c>
      <c r="AM44" s="25">
        <f t="shared" si="16"/>
        <v>2895.9</v>
      </c>
      <c r="AN44" s="25">
        <f t="shared" si="16"/>
        <v>2917.5999999999995</v>
      </c>
      <c r="AO44" s="25">
        <f t="shared" si="16"/>
        <v>2961.1399999999994</v>
      </c>
      <c r="AP44" s="25">
        <f t="shared" si="16"/>
        <v>3013.4809999999993</v>
      </c>
      <c r="AQ44" s="25">
        <f t="shared" si="16"/>
        <v>3060.0754999999999</v>
      </c>
      <c r="AR44" s="25">
        <f t="shared" si="16"/>
        <v>3093.6469999999999</v>
      </c>
      <c r="AS44" s="25">
        <f t="shared" si="16"/>
        <v>3069.1380000000004</v>
      </c>
      <c r="AT44" s="25">
        <f t="shared" si="16"/>
        <v>3035.5690000000004</v>
      </c>
      <c r="AU44" s="25">
        <f t="shared" si="16"/>
        <v>3069.7390000000005</v>
      </c>
      <c r="AV44" s="25">
        <f t="shared" si="16"/>
        <v>3077.7560000000003</v>
      </c>
      <c r="AW44" s="25">
        <f t="shared" si="16"/>
        <v>3126.8535000000002</v>
      </c>
      <c r="AX44" s="25">
        <f t="shared" si="16"/>
        <v>3143.7650000000003</v>
      </c>
      <c r="AY44" s="25">
        <f t="shared" si="16"/>
        <v>3096.7804999999998</v>
      </c>
      <c r="AZ44" s="25">
        <f t="shared" si="16"/>
        <v>3100.8764999999999</v>
      </c>
      <c r="BA44" s="25">
        <f t="shared" si="16"/>
        <v>3190.1390000000001</v>
      </c>
      <c r="BB44" s="25">
        <f t="shared" si="16"/>
        <v>3247.8844999999997</v>
      </c>
      <c r="BC44" s="25">
        <f t="shared" si="16"/>
        <v>3199.5209999999997</v>
      </c>
      <c r="BD44" s="25">
        <f t="shared" si="16"/>
        <v>3254.5249999999996</v>
      </c>
      <c r="BE44" s="25">
        <f t="shared" si="16"/>
        <v>3355.0474999999997</v>
      </c>
      <c r="BF44" s="25">
        <f t="shared" si="16"/>
        <v>3419.2874999999999</v>
      </c>
      <c r="BG44" s="25">
        <f t="shared" si="16"/>
        <v>3435.3564999999999</v>
      </c>
      <c r="BH44" s="25">
        <f t="shared" si="16"/>
        <v>3472.4565000000002</v>
      </c>
      <c r="BI44" s="25">
        <f t="shared" si="16"/>
        <v>3477.4565000000002</v>
      </c>
      <c r="BJ44" s="25">
        <f t="shared" si="16"/>
        <v>3470.875</v>
      </c>
      <c r="BK44" s="25">
        <f t="shared" si="16"/>
        <v>3536.5895</v>
      </c>
    </row>
    <row r="45" spans="1:63">
      <c r="A45" t="s">
        <v>47</v>
      </c>
      <c r="N45" s="25">
        <f t="shared" si="17"/>
        <v>22</v>
      </c>
      <c r="O45" s="25">
        <f t="shared" si="15"/>
        <v>19</v>
      </c>
      <c r="P45" s="25">
        <f t="shared" si="15"/>
        <v>16</v>
      </c>
      <c r="Q45" s="25">
        <f t="shared" si="15"/>
        <v>8</v>
      </c>
      <c r="R45" s="25">
        <f t="shared" si="15"/>
        <v>4</v>
      </c>
      <c r="S45" s="25">
        <f t="shared" si="15"/>
        <v>0</v>
      </c>
      <c r="T45" s="25">
        <f t="shared" si="15"/>
        <v>0</v>
      </c>
      <c r="U45" s="25">
        <f t="shared" si="15"/>
        <v>0</v>
      </c>
      <c r="V45" s="25">
        <f t="shared" si="15"/>
        <v>0</v>
      </c>
      <c r="W45" s="25">
        <f t="shared" si="15"/>
        <v>0</v>
      </c>
      <c r="X45" s="25">
        <f t="shared" si="15"/>
        <v>0</v>
      </c>
      <c r="Y45" s="25">
        <f t="shared" si="15"/>
        <v>0</v>
      </c>
      <c r="Z45" s="25">
        <f t="shared" si="18"/>
        <v>0</v>
      </c>
      <c r="AA45" s="25">
        <f t="shared" si="16"/>
        <v>0</v>
      </c>
      <c r="AB45" s="25">
        <f t="shared" si="16"/>
        <v>0</v>
      </c>
      <c r="AC45" s="25">
        <f t="shared" si="16"/>
        <v>0</v>
      </c>
      <c r="AD45" s="25">
        <f t="shared" si="16"/>
        <v>0</v>
      </c>
      <c r="AE45" s="25">
        <f t="shared" si="16"/>
        <v>0</v>
      </c>
      <c r="AF45" s="25">
        <f t="shared" si="16"/>
        <v>3</v>
      </c>
      <c r="AG45" s="25">
        <f t="shared" si="16"/>
        <v>3</v>
      </c>
      <c r="AH45" s="25">
        <f t="shared" si="16"/>
        <v>5.2044999999999995</v>
      </c>
      <c r="AI45" s="25">
        <f t="shared" si="16"/>
        <v>27.204499999999999</v>
      </c>
      <c r="AJ45" s="25">
        <f t="shared" si="16"/>
        <v>27.204499999999999</v>
      </c>
      <c r="AK45" s="25">
        <f t="shared" si="16"/>
        <v>49.25</v>
      </c>
      <c r="AL45" s="25">
        <f t="shared" si="16"/>
        <v>49.25</v>
      </c>
      <c r="AM45" s="25">
        <f t="shared" si="16"/>
        <v>71.3</v>
      </c>
      <c r="AN45" s="25">
        <f t="shared" si="16"/>
        <v>93.35</v>
      </c>
      <c r="AO45" s="25">
        <f t="shared" si="16"/>
        <v>93.35</v>
      </c>
      <c r="AP45" s="25">
        <f t="shared" si="16"/>
        <v>93.35</v>
      </c>
      <c r="AQ45" s="25">
        <f t="shared" si="16"/>
        <v>93.35</v>
      </c>
      <c r="AR45" s="25">
        <f t="shared" si="16"/>
        <v>90.35</v>
      </c>
      <c r="AS45" s="25">
        <f t="shared" si="16"/>
        <v>90.35</v>
      </c>
      <c r="AT45" s="25">
        <f t="shared" si="16"/>
        <v>88.145499999999998</v>
      </c>
      <c r="AU45" s="25">
        <f t="shared" si="16"/>
        <v>66.145499999999998</v>
      </c>
      <c r="AV45" s="25">
        <f t="shared" si="16"/>
        <v>66.145499999999998</v>
      </c>
      <c r="AW45" s="25">
        <f t="shared" si="16"/>
        <v>50.715000000000003</v>
      </c>
      <c r="AX45" s="25">
        <f t="shared" si="16"/>
        <v>50.715000000000003</v>
      </c>
      <c r="AY45" s="25">
        <f t="shared" si="16"/>
        <v>28.664999999999999</v>
      </c>
      <c r="AZ45" s="25">
        <f t="shared" si="16"/>
        <v>28.664499999999997</v>
      </c>
      <c r="BA45" s="25">
        <f t="shared" si="16"/>
        <v>28.664499999999997</v>
      </c>
      <c r="BB45" s="25">
        <f t="shared" si="16"/>
        <v>50.714500000000001</v>
      </c>
      <c r="BC45" s="25">
        <f t="shared" si="16"/>
        <v>72.764499999999998</v>
      </c>
      <c r="BD45" s="25">
        <f t="shared" ref="BD45:BK45" si="19">SUM(AS36:BD36)</f>
        <v>94.814499999999995</v>
      </c>
      <c r="BE45" s="25">
        <f t="shared" si="19"/>
        <v>94.814499999999995</v>
      </c>
      <c r="BF45" s="25">
        <f t="shared" si="19"/>
        <v>116.8145</v>
      </c>
      <c r="BG45" s="25">
        <f t="shared" si="19"/>
        <v>160.9145</v>
      </c>
      <c r="BH45" s="25">
        <f t="shared" si="19"/>
        <v>182.96450000000002</v>
      </c>
      <c r="BI45" s="25">
        <f t="shared" si="19"/>
        <v>220.34950000000001</v>
      </c>
      <c r="BJ45" s="25">
        <f t="shared" si="19"/>
        <v>242.34950000000001</v>
      </c>
      <c r="BK45" s="25">
        <f t="shared" si="19"/>
        <v>264.34950000000003</v>
      </c>
    </row>
    <row r="46" spans="1:63">
      <c r="A46" t="s">
        <v>36</v>
      </c>
      <c r="N46" s="25">
        <f t="shared" si="17"/>
        <v>1020.7670000000001</v>
      </c>
      <c r="O46" s="25">
        <f t="shared" si="15"/>
        <v>1056.692</v>
      </c>
      <c r="P46" s="25">
        <f t="shared" si="15"/>
        <v>1121.5170000000001</v>
      </c>
      <c r="Q46" s="25">
        <f t="shared" si="15"/>
        <v>1166.6170000000002</v>
      </c>
      <c r="R46" s="25">
        <f t="shared" si="15"/>
        <v>1168.1170000000002</v>
      </c>
      <c r="S46" s="25">
        <f t="shared" si="15"/>
        <v>1191.1170000000002</v>
      </c>
      <c r="T46" s="25">
        <f t="shared" si="15"/>
        <v>1200.067</v>
      </c>
      <c r="U46" s="25">
        <f t="shared" si="15"/>
        <v>1175.067</v>
      </c>
      <c r="V46" s="25">
        <f t="shared" si="15"/>
        <v>1176.7750000000001</v>
      </c>
      <c r="W46" s="25">
        <f t="shared" si="15"/>
        <v>1196.425</v>
      </c>
      <c r="X46" s="25">
        <f t="shared" si="15"/>
        <v>1110.45</v>
      </c>
      <c r="Y46" s="25">
        <f t="shared" si="15"/>
        <v>1181.2</v>
      </c>
      <c r="Z46" s="25">
        <f t="shared" si="18"/>
        <v>1205.5</v>
      </c>
      <c r="AA46" s="25">
        <f t="shared" si="16"/>
        <v>1221.75</v>
      </c>
      <c r="AB46" s="25">
        <f t="shared" si="16"/>
        <v>1181</v>
      </c>
      <c r="AC46" s="25">
        <f t="shared" si="16"/>
        <v>1170.25</v>
      </c>
      <c r="AD46" s="25">
        <f t="shared" si="16"/>
        <v>1231.471</v>
      </c>
      <c r="AE46" s="25">
        <f t="shared" si="16"/>
        <v>1170.721</v>
      </c>
      <c r="AF46" s="25">
        <f t="shared" si="16"/>
        <v>1125.4304999999999</v>
      </c>
      <c r="AG46" s="25">
        <f t="shared" si="16"/>
        <v>1122.318</v>
      </c>
      <c r="AH46" s="25">
        <f t="shared" si="16"/>
        <v>1176.3885</v>
      </c>
      <c r="AI46" s="25">
        <f t="shared" si="16"/>
        <v>1096.662</v>
      </c>
      <c r="AJ46" s="25">
        <f t="shared" si="16"/>
        <v>1124.4349999999999</v>
      </c>
      <c r="AK46" s="25">
        <f t="shared" si="16"/>
        <v>1070.289</v>
      </c>
      <c r="AL46" s="25">
        <f t="shared" si="16"/>
        <v>985.66050000000018</v>
      </c>
      <c r="AM46" s="25">
        <f t="shared" si="16"/>
        <v>994.30600000000004</v>
      </c>
      <c r="AN46" s="25">
        <f t="shared" si="16"/>
        <v>998.03950000000009</v>
      </c>
      <c r="AO46" s="25">
        <f t="shared" si="16"/>
        <v>945.17550000000006</v>
      </c>
      <c r="AP46" s="25">
        <f t="shared" si="16"/>
        <v>955.22050000000002</v>
      </c>
      <c r="AQ46" s="25">
        <f t="shared" si="16"/>
        <v>996.15300000000002</v>
      </c>
      <c r="AR46" s="25">
        <f t="shared" si="16"/>
        <v>966.63300000000004</v>
      </c>
      <c r="AS46" s="25">
        <f t="shared" si="16"/>
        <v>959.37149999999997</v>
      </c>
      <c r="AT46" s="25">
        <f t="shared" si="16"/>
        <v>938.8504999999999</v>
      </c>
      <c r="AU46" s="25">
        <f t="shared" si="16"/>
        <v>1013.8659999999999</v>
      </c>
      <c r="AV46" s="25">
        <f t="shared" si="16"/>
        <v>1047.6195</v>
      </c>
      <c r="AW46" s="25">
        <f t="shared" si="16"/>
        <v>1182.654</v>
      </c>
      <c r="AX46" s="25">
        <f t="shared" si="16"/>
        <v>1160.7325000000001</v>
      </c>
      <c r="AY46" s="25">
        <f t="shared" si="16"/>
        <v>1125.2380000000001</v>
      </c>
      <c r="AZ46" s="25">
        <f t="shared" si="16"/>
        <v>1151.3800000000001</v>
      </c>
      <c r="BA46" s="25">
        <f t="shared" si="16"/>
        <v>1202.1039999999998</v>
      </c>
      <c r="BB46" s="25">
        <f t="shared" si="16"/>
        <v>1213.1379999999999</v>
      </c>
      <c r="BC46" s="25">
        <f t="shared" si="16"/>
        <v>1221.9705000000001</v>
      </c>
      <c r="BD46" s="25">
        <f t="shared" si="16"/>
        <v>1272.4170000000001</v>
      </c>
      <c r="BE46" s="25">
        <f t="shared" si="16"/>
        <v>1328.6490000000001</v>
      </c>
      <c r="BF46" s="25">
        <f t="shared" si="16"/>
        <v>1324.0994999999998</v>
      </c>
      <c r="BG46" s="25">
        <f t="shared" si="16"/>
        <v>1369.3879999999999</v>
      </c>
      <c r="BH46" s="25">
        <f t="shared" si="16"/>
        <v>1377.0585000000001</v>
      </c>
      <c r="BI46" s="25">
        <f t="shared" si="16"/>
        <v>1267.67</v>
      </c>
      <c r="BJ46" s="25">
        <f t="shared" si="16"/>
        <v>1385.42</v>
      </c>
      <c r="BK46" s="25">
        <f t="shared" si="16"/>
        <v>1414.269</v>
      </c>
    </row>
    <row r="47" spans="1:63">
      <c r="A47" t="s">
        <v>28</v>
      </c>
      <c r="N47" s="25">
        <f t="shared" si="17"/>
        <v>2216.15</v>
      </c>
      <c r="O47" s="25">
        <f t="shared" si="15"/>
        <v>2315.3495000000003</v>
      </c>
      <c r="P47" s="25">
        <f t="shared" si="15"/>
        <v>2420.8995000000004</v>
      </c>
      <c r="Q47" s="25">
        <f t="shared" si="15"/>
        <v>2427.8995</v>
      </c>
      <c r="R47" s="25">
        <f t="shared" si="15"/>
        <v>2389.4744999999998</v>
      </c>
      <c r="S47" s="25">
        <f t="shared" si="15"/>
        <v>2438.2244999999998</v>
      </c>
      <c r="T47" s="25">
        <f t="shared" si="15"/>
        <v>2337.2244999999998</v>
      </c>
      <c r="U47" s="25">
        <f t="shared" si="15"/>
        <v>2293.6744999999996</v>
      </c>
      <c r="V47" s="25">
        <f t="shared" si="15"/>
        <v>2302.6745000000001</v>
      </c>
      <c r="W47" s="25">
        <f t="shared" si="15"/>
        <v>2153.7995000000001</v>
      </c>
      <c r="X47" s="25">
        <f t="shared" si="15"/>
        <v>1937.3244999999999</v>
      </c>
      <c r="Y47" s="25">
        <f t="shared" si="15"/>
        <v>1835.8244999999999</v>
      </c>
      <c r="Z47" s="25">
        <f t="shared" si="18"/>
        <v>1801.5744999999999</v>
      </c>
      <c r="AA47" s="25">
        <f t="shared" si="16"/>
        <v>1664.125</v>
      </c>
      <c r="AB47" s="25">
        <f t="shared" si="16"/>
        <v>1539.075</v>
      </c>
      <c r="AC47" s="25">
        <f t="shared" si="16"/>
        <v>1467.075</v>
      </c>
      <c r="AD47" s="25">
        <f t="shared" si="16"/>
        <v>1402.075</v>
      </c>
      <c r="AE47" s="25">
        <f t="shared" si="16"/>
        <v>1302</v>
      </c>
      <c r="AF47" s="25">
        <f t="shared" si="16"/>
        <v>1364.546</v>
      </c>
      <c r="AG47" s="25">
        <f t="shared" si="16"/>
        <v>1311.71</v>
      </c>
      <c r="AH47" s="25">
        <f t="shared" si="16"/>
        <v>1353.905</v>
      </c>
      <c r="AI47" s="25">
        <f t="shared" si="16"/>
        <v>1350.1785</v>
      </c>
      <c r="AJ47" s="25">
        <f t="shared" si="16"/>
        <v>1319.8969999999999</v>
      </c>
      <c r="AK47" s="25">
        <f t="shared" si="16"/>
        <v>1362.6775</v>
      </c>
      <c r="AL47" s="25">
        <f t="shared" si="16"/>
        <v>1357.5405000000001</v>
      </c>
      <c r="AM47" s="25">
        <f t="shared" si="16"/>
        <v>1435.4375</v>
      </c>
      <c r="AN47" s="25">
        <f t="shared" si="16"/>
        <v>1446.5055</v>
      </c>
      <c r="AO47" s="25">
        <f t="shared" si="16"/>
        <v>1471.6894999999997</v>
      </c>
      <c r="AP47" s="25">
        <f t="shared" si="16"/>
        <v>1543.9169999999997</v>
      </c>
      <c r="AQ47" s="25">
        <f t="shared" si="16"/>
        <v>1589.0159999999996</v>
      </c>
      <c r="AR47" s="25">
        <f t="shared" si="16"/>
        <v>1539.0454999999997</v>
      </c>
      <c r="AS47" s="25">
        <f t="shared" si="16"/>
        <v>1589.8639999999996</v>
      </c>
      <c r="AT47" s="25">
        <f t="shared" si="16"/>
        <v>1599.5939999999998</v>
      </c>
      <c r="AU47" s="25">
        <f t="shared" si="16"/>
        <v>1572.0344999999995</v>
      </c>
      <c r="AV47" s="25">
        <f t="shared" si="16"/>
        <v>1608.8059999999996</v>
      </c>
      <c r="AW47" s="25">
        <f t="shared" si="16"/>
        <v>1691.8319999999997</v>
      </c>
      <c r="AX47" s="25">
        <f t="shared" si="16"/>
        <v>1730.7114999999999</v>
      </c>
      <c r="AY47" s="25">
        <f t="shared" si="16"/>
        <v>1728.0744999999999</v>
      </c>
      <c r="AZ47" s="25">
        <f t="shared" si="16"/>
        <v>1818.8515</v>
      </c>
      <c r="BA47" s="25">
        <f t="shared" si="16"/>
        <v>1854.6579999999999</v>
      </c>
      <c r="BB47" s="25">
        <f t="shared" si="16"/>
        <v>1899.903</v>
      </c>
      <c r="BC47" s="25">
        <f t="shared" si="16"/>
        <v>1871.8150000000001</v>
      </c>
      <c r="BD47" s="25">
        <f t="shared" si="16"/>
        <v>1929.3935000000001</v>
      </c>
      <c r="BE47" s="25">
        <f t="shared" si="16"/>
        <v>1875.9610000000002</v>
      </c>
      <c r="BF47" s="25">
        <f t="shared" si="16"/>
        <v>1832.0360000000001</v>
      </c>
      <c r="BG47" s="25">
        <f t="shared" si="16"/>
        <v>1821.3979999999999</v>
      </c>
      <c r="BH47" s="25">
        <f t="shared" si="16"/>
        <v>1789.4924999999998</v>
      </c>
      <c r="BI47" s="25">
        <f t="shared" si="16"/>
        <v>1676.1859999999999</v>
      </c>
      <c r="BJ47" s="25">
        <f t="shared" si="16"/>
        <v>1653.6934999999999</v>
      </c>
      <c r="BK47" s="25">
        <f t="shared" si="16"/>
        <v>1564.4335000000001</v>
      </c>
    </row>
    <row r="48" spans="1:63">
      <c r="A48" t="s">
        <v>31</v>
      </c>
      <c r="N48" s="25">
        <f t="shared" si="17"/>
        <v>5147.3899999999994</v>
      </c>
      <c r="O48" s="25">
        <f t="shared" si="15"/>
        <v>5330.9649999999992</v>
      </c>
      <c r="P48" s="25">
        <f t="shared" si="15"/>
        <v>5353.74</v>
      </c>
      <c r="Q48" s="25">
        <f t="shared" si="15"/>
        <v>5442.3899999999994</v>
      </c>
      <c r="R48" s="25">
        <f t="shared" si="15"/>
        <v>5403.6399999999994</v>
      </c>
      <c r="S48" s="25">
        <f t="shared" si="15"/>
        <v>5607.49</v>
      </c>
      <c r="T48" s="25">
        <f t="shared" si="15"/>
        <v>5470.665</v>
      </c>
      <c r="U48" s="25">
        <f t="shared" si="15"/>
        <v>5519.5150000000003</v>
      </c>
      <c r="V48" s="25">
        <f t="shared" si="15"/>
        <v>5238.4650000000001</v>
      </c>
      <c r="W48" s="25">
        <f t="shared" si="15"/>
        <v>5167.0249999999996</v>
      </c>
      <c r="X48" s="25">
        <f t="shared" si="15"/>
        <v>4955.75</v>
      </c>
      <c r="Y48" s="25">
        <f t="shared" si="15"/>
        <v>4897.0999999999995</v>
      </c>
      <c r="Z48" s="25">
        <f t="shared" si="18"/>
        <v>4642.1750000000002</v>
      </c>
      <c r="AA48" s="25">
        <f t="shared" si="16"/>
        <v>4566.4250000000002</v>
      </c>
      <c r="AB48" s="25">
        <f t="shared" si="16"/>
        <v>4531.4249999999993</v>
      </c>
      <c r="AC48" s="25">
        <f t="shared" si="16"/>
        <v>4376.7</v>
      </c>
      <c r="AD48" s="25">
        <f t="shared" si="16"/>
        <v>4343.7249999999995</v>
      </c>
      <c r="AE48" s="25">
        <f t="shared" si="16"/>
        <v>4216.0749999999998</v>
      </c>
      <c r="AF48" s="25">
        <f t="shared" si="16"/>
        <v>4504.5999999999995</v>
      </c>
      <c r="AG48" s="25">
        <f t="shared" si="16"/>
        <v>4679.1494999999995</v>
      </c>
      <c r="AH48" s="25">
        <f t="shared" si="16"/>
        <v>5281.014000000001</v>
      </c>
      <c r="AI48" s="25">
        <f t="shared" si="16"/>
        <v>5557.4835000000012</v>
      </c>
      <c r="AJ48" s="25">
        <f t="shared" si="16"/>
        <v>5895.0249999999996</v>
      </c>
      <c r="AK48" s="25">
        <f t="shared" si="16"/>
        <v>6005.1424999999999</v>
      </c>
      <c r="AL48" s="25">
        <f t="shared" si="16"/>
        <v>6297.4625000000005</v>
      </c>
      <c r="AM48" s="25">
        <f t="shared" si="16"/>
        <v>6774.4974999999995</v>
      </c>
      <c r="AN48" s="25">
        <f t="shared" si="16"/>
        <v>6761.8125</v>
      </c>
      <c r="AO48" s="25">
        <f t="shared" si="16"/>
        <v>6954.7275000000009</v>
      </c>
      <c r="AP48" s="25">
        <f t="shared" si="16"/>
        <v>7007.4979999999996</v>
      </c>
      <c r="AQ48" s="25">
        <f t="shared" si="16"/>
        <v>6992.9879999999985</v>
      </c>
      <c r="AR48" s="25">
        <f t="shared" si="16"/>
        <v>6774.8429999999998</v>
      </c>
      <c r="AS48" s="25">
        <f t="shared" si="16"/>
        <v>6716.0285000000003</v>
      </c>
      <c r="AT48" s="25">
        <f t="shared" si="16"/>
        <v>6385.174</v>
      </c>
      <c r="AU48" s="25">
        <f t="shared" si="16"/>
        <v>6270.8295000000007</v>
      </c>
      <c r="AV48" s="25">
        <f t="shared" si="16"/>
        <v>6143.6380000000008</v>
      </c>
      <c r="AW48" s="25">
        <f t="shared" si="16"/>
        <v>6389.5850000000019</v>
      </c>
      <c r="AX48" s="25">
        <f t="shared" si="16"/>
        <v>6006.8750000000027</v>
      </c>
      <c r="AY48" s="25">
        <f t="shared" si="16"/>
        <v>5584.7315000000017</v>
      </c>
      <c r="AZ48" s="25">
        <f t="shared" si="16"/>
        <v>5716.8770000000013</v>
      </c>
      <c r="BA48" s="25">
        <f t="shared" si="16"/>
        <v>5679.7770000000028</v>
      </c>
      <c r="BB48" s="25">
        <f t="shared" si="16"/>
        <v>5728.9315000000024</v>
      </c>
      <c r="BC48" s="25">
        <f t="shared" si="16"/>
        <v>5769.9035000000022</v>
      </c>
      <c r="BD48" s="25">
        <f t="shared" si="16"/>
        <v>5882.1875000000027</v>
      </c>
      <c r="BE48" s="25">
        <f t="shared" si="16"/>
        <v>5914.3300000000054</v>
      </c>
      <c r="BF48" s="25">
        <f t="shared" si="16"/>
        <v>6027.1200000000053</v>
      </c>
      <c r="BG48" s="25">
        <f t="shared" si="16"/>
        <v>5955.3075000000053</v>
      </c>
      <c r="BH48" s="25">
        <f t="shared" si="16"/>
        <v>5923.4520000000057</v>
      </c>
      <c r="BI48" s="25">
        <f t="shared" si="16"/>
        <v>5828.5125000000044</v>
      </c>
      <c r="BJ48" s="25">
        <f t="shared" si="16"/>
        <v>6022.0525000000034</v>
      </c>
      <c r="BK48" s="25">
        <f t="shared" si="16"/>
        <v>6088.336000000003</v>
      </c>
    </row>
    <row r="49" spans="26:56">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row>
    <row r="50" spans="26:56">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row>
    <row r="51" spans="26:56">
      <c r="Z51" s="25"/>
    </row>
  </sheetData>
  <mergeCells count="16">
    <mergeCell ref="BJ3:BU3"/>
    <mergeCell ref="BJ31:BU31"/>
    <mergeCell ref="B3:M3"/>
    <mergeCell ref="B31:M31"/>
    <mergeCell ref="Z31:AK31"/>
    <mergeCell ref="AL31:AW31"/>
    <mergeCell ref="N30:O30"/>
    <mergeCell ref="AX2:AY2"/>
    <mergeCell ref="AX30:AY30"/>
    <mergeCell ref="N2:O2"/>
    <mergeCell ref="N31:Y31"/>
    <mergeCell ref="N3:Y3"/>
    <mergeCell ref="AX31:BI31"/>
    <mergeCell ref="AL3:AW3"/>
    <mergeCell ref="AX3:BI3"/>
    <mergeCell ref="Z3:AK3"/>
  </mergeCells>
  <phoneticPr fontId="4" type="noConversion"/>
  <conditionalFormatting sqref="B5:BI11 B33:BJ39">
    <cfRule type="cellIs" dxfId="21" priority="22" stopIfTrue="1" operator="lessThan">
      <formula>0</formula>
    </cfRule>
  </conditionalFormatting>
  <conditionalFormatting sqref="BJ5">
    <cfRule type="cellIs" dxfId="20" priority="21" stopIfTrue="1" operator="lessThan">
      <formula>0</formula>
    </cfRule>
  </conditionalFormatting>
  <conditionalFormatting sqref="BJ6">
    <cfRule type="cellIs" dxfId="19" priority="20" stopIfTrue="1" operator="lessThan">
      <formula>0</formula>
    </cfRule>
  </conditionalFormatting>
  <conditionalFormatting sqref="BJ7">
    <cfRule type="cellIs" dxfId="18" priority="19" stopIfTrue="1" operator="lessThan">
      <formula>0</formula>
    </cfRule>
  </conditionalFormatting>
  <conditionalFormatting sqref="BJ8">
    <cfRule type="cellIs" dxfId="17" priority="18" stopIfTrue="1" operator="lessThan">
      <formula>0</formula>
    </cfRule>
  </conditionalFormatting>
  <conditionalFormatting sqref="BJ9">
    <cfRule type="cellIs" dxfId="16" priority="17" stopIfTrue="1" operator="lessThan">
      <formula>0</formula>
    </cfRule>
  </conditionalFormatting>
  <conditionalFormatting sqref="BJ10">
    <cfRule type="cellIs" dxfId="15" priority="16" stopIfTrue="1" operator="lessThan">
      <formula>0</formula>
    </cfRule>
  </conditionalFormatting>
  <conditionalFormatting sqref="BJ11">
    <cfRule type="cellIs" dxfId="14" priority="15" stopIfTrue="1" operator="lessThan">
      <formula>0</formula>
    </cfRule>
  </conditionalFormatting>
  <conditionalFormatting sqref="BK5">
    <cfRule type="cellIs" dxfId="13" priority="14" stopIfTrue="1" operator="lessThan">
      <formula>0</formula>
    </cfRule>
  </conditionalFormatting>
  <conditionalFormatting sqref="BK6">
    <cfRule type="cellIs" dxfId="12" priority="13" stopIfTrue="1" operator="lessThan">
      <formula>0</formula>
    </cfRule>
  </conditionalFormatting>
  <conditionalFormatting sqref="BK7">
    <cfRule type="cellIs" dxfId="11" priority="12" stopIfTrue="1" operator="lessThan">
      <formula>0</formula>
    </cfRule>
  </conditionalFormatting>
  <conditionalFormatting sqref="BK8">
    <cfRule type="cellIs" dxfId="10" priority="11" stopIfTrue="1" operator="lessThan">
      <formula>0</formula>
    </cfRule>
  </conditionalFormatting>
  <conditionalFormatting sqref="BK9">
    <cfRule type="cellIs" dxfId="9" priority="10" stopIfTrue="1" operator="lessThan">
      <formula>0</formula>
    </cfRule>
  </conditionalFormatting>
  <conditionalFormatting sqref="BK10">
    <cfRule type="cellIs" dxfId="8" priority="9" stopIfTrue="1" operator="lessThan">
      <formula>0</formula>
    </cfRule>
  </conditionalFormatting>
  <conditionalFormatting sqref="BK11">
    <cfRule type="cellIs" dxfId="7" priority="8" stopIfTrue="1" operator="lessThan">
      <formula>0</formula>
    </cfRule>
  </conditionalFormatting>
  <conditionalFormatting sqref="BK33">
    <cfRule type="cellIs" dxfId="6" priority="7" stopIfTrue="1" operator="lessThan">
      <formula>0</formula>
    </cfRule>
  </conditionalFormatting>
  <conditionalFormatting sqref="BK34">
    <cfRule type="cellIs" dxfId="5" priority="6" stopIfTrue="1" operator="lessThan">
      <formula>0</formula>
    </cfRule>
  </conditionalFormatting>
  <conditionalFormatting sqref="BK35">
    <cfRule type="cellIs" dxfId="4" priority="5" stopIfTrue="1" operator="lessThan">
      <formula>0</formula>
    </cfRule>
  </conditionalFormatting>
  <conditionalFormatting sqref="BK36">
    <cfRule type="cellIs" dxfId="3" priority="4" stopIfTrue="1" operator="lessThan">
      <formula>0</formula>
    </cfRule>
  </conditionalFormatting>
  <conditionalFormatting sqref="BK37">
    <cfRule type="cellIs" dxfId="2" priority="3" stopIfTrue="1" operator="lessThan">
      <formula>0</formula>
    </cfRule>
  </conditionalFormatting>
  <conditionalFormatting sqref="BK38">
    <cfRule type="cellIs" dxfId="1" priority="2" stopIfTrue="1" operator="lessThan">
      <formula>0</formula>
    </cfRule>
  </conditionalFormatting>
  <conditionalFormatting sqref="BK39">
    <cfRule type="cellIs" dxfId="0" priority="1" stopIfTrue="1" operator="lessThan">
      <formula>0</formula>
    </cfRule>
  </conditionalFormatting>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G64"/>
  <sheetViews>
    <sheetView zoomScaleNormal="100" workbookViewId="0">
      <pane xSplit="2" ySplit="6" topLeftCell="C7" activePane="bottomRight" state="frozen"/>
      <selection activeCell="BC1" sqref="BC1:BC1048576"/>
      <selection pane="topRight" activeCell="BC1" sqref="BC1:BC1048576"/>
      <selection pane="bottomLeft" activeCell="BC1" sqref="BC1:BC1048576"/>
      <selection pane="bottomRight" activeCell="F35" sqref="F35"/>
    </sheetView>
  </sheetViews>
  <sheetFormatPr defaultRowHeight="12.75"/>
  <cols>
    <col min="1" max="1" width="9.28515625" style="95" customWidth="1"/>
    <col min="2" max="2" width="12.28515625" style="95" customWidth="1"/>
    <col min="3" max="4" width="6.7109375" style="95" customWidth="1"/>
    <col min="5" max="5" width="6.7109375" style="53" customWidth="1"/>
    <col min="6" max="14" width="6.7109375" style="95" customWidth="1"/>
    <col min="15" max="16" width="7.28515625" style="95" customWidth="1"/>
    <col min="17" max="17" width="2.42578125" style="95" customWidth="1"/>
    <col min="18" max="19" width="6.7109375" style="95" customWidth="1"/>
    <col min="20" max="20" width="8.140625" style="95" customWidth="1"/>
    <col min="21" max="21" width="7.140625" style="95" customWidth="1"/>
    <col min="22" max="22" width="7.42578125" style="95" customWidth="1"/>
    <col min="23" max="23" width="3.140625" style="95" customWidth="1"/>
    <col min="24" max="24" width="9.140625" style="95" customWidth="1"/>
    <col min="25" max="25" width="11" style="95" customWidth="1"/>
    <col min="26" max="32" width="10" style="95" customWidth="1"/>
    <col min="33" max="37" width="12.85546875" style="95" customWidth="1"/>
    <col min="38" max="39" width="10.7109375" style="95" customWidth="1"/>
    <col min="40" max="40" width="3.140625" style="95" customWidth="1"/>
    <col min="41" max="41" width="9.140625" style="95" customWidth="1"/>
    <col min="42" max="42" width="11" style="95" customWidth="1"/>
    <col min="43" max="49" width="10.28515625" style="95" customWidth="1"/>
    <col min="50" max="54" width="12.85546875" style="95" customWidth="1"/>
    <col min="55" max="56" width="10.7109375" style="95" customWidth="1"/>
    <col min="57" max="57" width="3.28515625" style="95" customWidth="1"/>
    <col min="58" max="58" width="6.5703125" style="95" bestFit="1" customWidth="1"/>
    <col min="59" max="59" width="10" style="95" bestFit="1" customWidth="1"/>
    <col min="60" max="16384" width="9.140625" style="95"/>
  </cols>
  <sheetData>
    <row r="1" spans="1:59" s="60" customFormat="1" ht="16.5">
      <c r="A1" s="289" t="s">
        <v>117</v>
      </c>
      <c r="B1" s="290"/>
      <c r="C1" s="291"/>
      <c r="G1" s="293" t="s">
        <v>94</v>
      </c>
      <c r="H1" s="292"/>
      <c r="I1" s="362">
        <f>Omnigen!I1</f>
        <v>8</v>
      </c>
    </row>
    <row r="2" spans="1:59" s="60" customFormat="1" ht="16.5">
      <c r="A2" s="289" t="s">
        <v>67</v>
      </c>
      <c r="B2" s="292"/>
      <c r="C2" s="292"/>
      <c r="D2" s="292"/>
      <c r="E2" s="292"/>
      <c r="F2" s="292"/>
      <c r="G2" s="292"/>
    </row>
    <row r="3" spans="1:59" s="60" customFormat="1" ht="17.25" thickBot="1">
      <c r="A3" s="289" t="s">
        <v>17</v>
      </c>
      <c r="B3" s="52"/>
      <c r="C3" s="348">
        <f>Omnigen!C3</f>
        <v>22</v>
      </c>
      <c r="D3" s="348">
        <f>Omnigen!D3</f>
        <v>22</v>
      </c>
      <c r="E3" s="348">
        <f>Omnigen!E3</f>
        <v>20</v>
      </c>
      <c r="F3" s="348">
        <f>Omnigen!F3</f>
        <v>23</v>
      </c>
      <c r="G3" s="348">
        <f>Omnigen!G3</f>
        <v>19</v>
      </c>
      <c r="H3" s="348">
        <f>Omnigen!H3</f>
        <v>20</v>
      </c>
      <c r="I3" s="348">
        <f>Omnigen!I3</f>
        <v>22</v>
      </c>
      <c r="J3" s="348">
        <f>Omnigen!J3</f>
        <v>20</v>
      </c>
      <c r="K3" s="348">
        <f>Omnigen!K3</f>
        <v>22</v>
      </c>
      <c r="L3" s="348">
        <f>Omnigen!L3</f>
        <v>22</v>
      </c>
      <c r="M3" s="348">
        <f>Omnigen!M3</f>
        <v>22</v>
      </c>
      <c r="N3" s="348">
        <f>Omnigen!N3</f>
        <v>20</v>
      </c>
      <c r="O3" s="348">
        <f>Omnigen!O3</f>
        <v>254</v>
      </c>
      <c r="P3" s="263" t="s">
        <v>22</v>
      </c>
    </row>
    <row r="4" spans="1:59" s="54" customFormat="1">
      <c r="A4" s="570">
        <f ca="1">+NOW()</f>
        <v>43909.416901041666</v>
      </c>
      <c r="B4" s="570"/>
      <c r="C4" s="548" t="s">
        <v>143</v>
      </c>
      <c r="D4" s="549"/>
      <c r="E4" s="549"/>
      <c r="F4" s="549"/>
      <c r="G4" s="549"/>
      <c r="H4" s="549"/>
      <c r="I4" s="549"/>
      <c r="J4" s="549"/>
      <c r="K4" s="549"/>
      <c r="L4" s="549"/>
      <c r="M4" s="549"/>
      <c r="N4" s="549"/>
      <c r="O4" s="549"/>
      <c r="P4" s="550"/>
      <c r="Q4" s="277"/>
      <c r="R4" s="558" t="s">
        <v>90</v>
      </c>
      <c r="S4" s="559"/>
      <c r="T4" s="559"/>
      <c r="U4" s="559"/>
      <c r="V4" s="560"/>
      <c r="W4" s="277"/>
      <c r="X4" s="548" t="s">
        <v>82</v>
      </c>
      <c r="Y4" s="549"/>
      <c r="Z4" s="549"/>
      <c r="AA4" s="549"/>
      <c r="AB4" s="549"/>
      <c r="AC4" s="549"/>
      <c r="AD4" s="549"/>
      <c r="AE4" s="549"/>
      <c r="AF4" s="549"/>
      <c r="AG4" s="549"/>
      <c r="AH4" s="549"/>
      <c r="AI4" s="549"/>
      <c r="AJ4" s="549"/>
      <c r="AK4" s="549"/>
      <c r="AL4" s="549"/>
      <c r="AM4" s="550"/>
      <c r="AN4" s="277"/>
      <c r="AO4" s="548" t="s">
        <v>144</v>
      </c>
      <c r="AP4" s="549"/>
      <c r="AQ4" s="549"/>
      <c r="AR4" s="549"/>
      <c r="AS4" s="549"/>
      <c r="AT4" s="549"/>
      <c r="AU4" s="549"/>
      <c r="AV4" s="549"/>
      <c r="AW4" s="549"/>
      <c r="AX4" s="549"/>
      <c r="AY4" s="549"/>
      <c r="AZ4" s="549"/>
      <c r="BA4" s="549"/>
      <c r="BB4" s="549"/>
      <c r="BC4" s="549"/>
      <c r="BD4" s="550"/>
    </row>
    <row r="5" spans="1:59" s="53" customFormat="1" ht="12" thickBot="1">
      <c r="A5" s="294"/>
      <c r="C5" s="551"/>
      <c r="D5" s="552"/>
      <c r="E5" s="552"/>
      <c r="F5" s="552"/>
      <c r="G5" s="552"/>
      <c r="H5" s="552"/>
      <c r="I5" s="552"/>
      <c r="J5" s="552"/>
      <c r="K5" s="552"/>
      <c r="L5" s="552"/>
      <c r="M5" s="552"/>
      <c r="N5" s="552"/>
      <c r="O5" s="552"/>
      <c r="P5" s="553"/>
      <c r="Q5" s="278"/>
      <c r="R5" s="561" t="s">
        <v>93</v>
      </c>
      <c r="S5" s="563" t="s">
        <v>89</v>
      </c>
      <c r="T5" s="565" t="s">
        <v>151</v>
      </c>
      <c r="U5" s="567" t="s">
        <v>95</v>
      </c>
      <c r="V5" s="565" t="s">
        <v>92</v>
      </c>
      <c r="W5" s="278"/>
      <c r="X5" s="551"/>
      <c r="Y5" s="552"/>
      <c r="Z5" s="552"/>
      <c r="AA5" s="552"/>
      <c r="AB5" s="552"/>
      <c r="AC5" s="552"/>
      <c r="AD5" s="552"/>
      <c r="AE5" s="552"/>
      <c r="AF5" s="552"/>
      <c r="AG5" s="552"/>
      <c r="AH5" s="552"/>
      <c r="AI5" s="552"/>
      <c r="AJ5" s="552"/>
      <c r="AK5" s="552"/>
      <c r="AL5" s="552"/>
      <c r="AM5" s="553"/>
      <c r="AN5" s="278"/>
      <c r="AO5" s="551"/>
      <c r="AP5" s="552"/>
      <c r="AQ5" s="552"/>
      <c r="AR5" s="552"/>
      <c r="AS5" s="552"/>
      <c r="AT5" s="552"/>
      <c r="AU5" s="552"/>
      <c r="AV5" s="552"/>
      <c r="AW5" s="552"/>
      <c r="AX5" s="552"/>
      <c r="AY5" s="552"/>
      <c r="AZ5" s="552"/>
      <c r="BA5" s="552"/>
      <c r="BB5" s="552"/>
      <c r="BC5" s="552"/>
      <c r="BD5" s="553"/>
      <c r="BF5" s="541" t="s">
        <v>167</v>
      </c>
      <c r="BG5" s="541" t="s">
        <v>144</v>
      </c>
    </row>
    <row r="6" spans="1:59" ht="13.5" thickBot="1">
      <c r="A6" s="556" t="s">
        <v>0</v>
      </c>
      <c r="B6" s="557"/>
      <c r="C6" s="295" t="s">
        <v>1</v>
      </c>
      <c r="D6" s="296" t="s">
        <v>2</v>
      </c>
      <c r="E6" s="296" t="s">
        <v>3</v>
      </c>
      <c r="F6" s="296" t="s">
        <v>4</v>
      </c>
      <c r="G6" s="296" t="s">
        <v>5</v>
      </c>
      <c r="H6" s="296" t="s">
        <v>6</v>
      </c>
      <c r="I6" s="296" t="s">
        <v>7</v>
      </c>
      <c r="J6" s="296" t="s">
        <v>8</v>
      </c>
      <c r="K6" s="296" t="s">
        <v>9</v>
      </c>
      <c r="L6" s="296" t="s">
        <v>10</v>
      </c>
      <c r="M6" s="296" t="s">
        <v>11</v>
      </c>
      <c r="N6" s="296" t="s">
        <v>12</v>
      </c>
      <c r="O6" s="297" t="s">
        <v>68</v>
      </c>
      <c r="P6" s="298" t="s">
        <v>150</v>
      </c>
      <c r="Q6" s="279"/>
      <c r="R6" s="562"/>
      <c r="S6" s="564"/>
      <c r="T6" s="566"/>
      <c r="U6" s="568"/>
      <c r="V6" s="566"/>
      <c r="W6" s="279"/>
      <c r="X6" s="556" t="s">
        <v>48</v>
      </c>
      <c r="Y6" s="557"/>
      <c r="Z6" s="295" t="s">
        <v>1</v>
      </c>
      <c r="AA6" s="296" t="s">
        <v>2</v>
      </c>
      <c r="AB6" s="296" t="s">
        <v>3</v>
      </c>
      <c r="AC6" s="296" t="s">
        <v>4</v>
      </c>
      <c r="AD6" s="296" t="s">
        <v>5</v>
      </c>
      <c r="AE6" s="296" t="s">
        <v>6</v>
      </c>
      <c r="AF6" s="296" t="s">
        <v>7</v>
      </c>
      <c r="AG6" s="296" t="s">
        <v>8</v>
      </c>
      <c r="AH6" s="296" t="s">
        <v>9</v>
      </c>
      <c r="AI6" s="296" t="s">
        <v>10</v>
      </c>
      <c r="AJ6" s="296" t="s">
        <v>11</v>
      </c>
      <c r="AK6" s="296" t="s">
        <v>12</v>
      </c>
      <c r="AL6" s="297" t="s">
        <v>68</v>
      </c>
      <c r="AM6" s="298" t="s">
        <v>150</v>
      </c>
      <c r="AN6" s="279"/>
      <c r="AO6" s="556" t="s">
        <v>50</v>
      </c>
      <c r="AP6" s="557"/>
      <c r="AQ6" s="295" t="s">
        <v>1</v>
      </c>
      <c r="AR6" s="296" t="s">
        <v>2</v>
      </c>
      <c r="AS6" s="296" t="s">
        <v>3</v>
      </c>
      <c r="AT6" s="296" t="s">
        <v>4</v>
      </c>
      <c r="AU6" s="296" t="s">
        <v>5</v>
      </c>
      <c r="AV6" s="296" t="s">
        <v>6</v>
      </c>
      <c r="AW6" s="296" t="s">
        <v>7</v>
      </c>
      <c r="AX6" s="296" t="s">
        <v>8</v>
      </c>
      <c r="AY6" s="296" t="s">
        <v>9</v>
      </c>
      <c r="AZ6" s="296" t="s">
        <v>10</v>
      </c>
      <c r="BA6" s="296" t="s">
        <v>11</v>
      </c>
      <c r="BB6" s="296" t="s">
        <v>12</v>
      </c>
      <c r="BC6" s="297" t="s">
        <v>68</v>
      </c>
      <c r="BD6" s="298" t="s">
        <v>150</v>
      </c>
      <c r="BF6" s="542" t="s">
        <v>197</v>
      </c>
      <c r="BG6" s="542" t="s">
        <v>197</v>
      </c>
    </row>
    <row r="7" spans="1:59" s="22" customFormat="1" ht="12">
      <c r="A7" s="379" t="s">
        <v>70</v>
      </c>
      <c r="B7" s="332" t="s">
        <v>86</v>
      </c>
      <c r="C7" s="405">
        <v>138</v>
      </c>
      <c r="D7" s="405">
        <v>200</v>
      </c>
      <c r="E7" s="405">
        <v>217</v>
      </c>
      <c r="F7" s="405">
        <v>197.25</v>
      </c>
      <c r="G7" s="405">
        <v>208.75</v>
      </c>
      <c r="H7" s="405">
        <v>270.7</v>
      </c>
      <c r="I7" s="405">
        <v>244</v>
      </c>
      <c r="J7" s="405">
        <v>168.25</v>
      </c>
      <c r="K7" s="405">
        <v>213.65</v>
      </c>
      <c r="L7" s="405">
        <v>268.375</v>
      </c>
      <c r="M7" s="405">
        <v>228.5</v>
      </c>
      <c r="N7" s="405">
        <v>277.25</v>
      </c>
      <c r="O7" s="333">
        <f t="shared" ref="O7:O46" si="0">SUM(C7:J7)</f>
        <v>1643.95</v>
      </c>
      <c r="P7" s="334">
        <f t="shared" ref="P7:P14" si="1">SUM(C7:N7)</f>
        <v>2631.7250000000004</v>
      </c>
      <c r="Q7" s="316"/>
      <c r="R7" s="313"/>
      <c r="S7" s="314"/>
      <c r="T7" s="315">
        <f t="shared" ref="T7:T10" si="2">O7/$O$3</f>
        <v>6.4722440944881887</v>
      </c>
      <c r="U7" s="313">
        <f t="shared" ref="U7:U10" si="3">+O7/$I$1</f>
        <v>205.49375000000001</v>
      </c>
      <c r="V7" s="314">
        <f t="shared" ref="V7:V10" si="4">O7/$O$39</f>
        <v>0.19698316617413386</v>
      </c>
      <c r="W7" s="316"/>
      <c r="X7" s="573"/>
      <c r="Y7" s="332" t="s">
        <v>86</v>
      </c>
      <c r="Z7" s="343">
        <v>69028.505999999994</v>
      </c>
      <c r="AA7" s="343">
        <v>109277.988</v>
      </c>
      <c r="AB7" s="343">
        <v>124792.106</v>
      </c>
      <c r="AC7" s="343">
        <v>118706.448</v>
      </c>
      <c r="AD7" s="343">
        <v>127818.82</v>
      </c>
      <c r="AE7" s="343">
        <v>165828.46599999999</v>
      </c>
      <c r="AF7" s="343">
        <v>144398.916</v>
      </c>
      <c r="AG7" s="343">
        <v>97146.195999999996</v>
      </c>
      <c r="AH7" s="343">
        <v>127795.61599999999</v>
      </c>
      <c r="AI7" s="343">
        <v>164052.549</v>
      </c>
      <c r="AJ7" s="343">
        <v>140350.67000000001</v>
      </c>
      <c r="AK7" s="343">
        <v>167994.49600000001</v>
      </c>
      <c r="AL7" s="301">
        <f t="shared" ref="AL7:AL46" si="5">SUM(Z7:AG7)</f>
        <v>956997.446</v>
      </c>
      <c r="AM7" s="302">
        <f t="shared" ref="AM7:AM30" si="6">SUM(Z7:AK7)</f>
        <v>1557190.777</v>
      </c>
      <c r="AN7" s="316"/>
      <c r="AO7" s="573"/>
      <c r="AP7" s="335" t="s">
        <v>86</v>
      </c>
      <c r="AQ7" s="343">
        <v>141170.416</v>
      </c>
      <c r="AR7" s="343">
        <v>203405.58799999999</v>
      </c>
      <c r="AS7" s="343">
        <v>223504.476</v>
      </c>
      <c r="AT7" s="343">
        <v>201730.348</v>
      </c>
      <c r="AU7" s="343">
        <v>213570.75</v>
      </c>
      <c r="AV7" s="343">
        <v>277800.78600000002</v>
      </c>
      <c r="AW7" s="343">
        <v>248183.71599999999</v>
      </c>
      <c r="AX7" s="343">
        <v>170776.49600000001</v>
      </c>
      <c r="AY7" s="343">
        <v>218516.61600000001</v>
      </c>
      <c r="AZ7" s="343">
        <v>275200.00900000002</v>
      </c>
      <c r="BA7" s="343">
        <v>235104.46</v>
      </c>
      <c r="BB7" s="343">
        <v>282784.696</v>
      </c>
      <c r="BC7" s="301">
        <f t="shared" ref="BC7:BC46" si="7">SUM(AQ7:AX7)</f>
        <v>1680142.5760000001</v>
      </c>
      <c r="BD7" s="302">
        <f t="shared" ref="BD7:BD30" si="8">SUM(AQ7:BB7)</f>
        <v>2691748.3569999998</v>
      </c>
    </row>
    <row r="8" spans="1:59" s="22" customFormat="1" ht="12">
      <c r="A8" s="476"/>
      <c r="B8" s="335" t="s">
        <v>96</v>
      </c>
      <c r="C8" s="394">
        <v>354.25</v>
      </c>
      <c r="D8" s="394">
        <v>262.57499999999999</v>
      </c>
      <c r="E8" s="394">
        <v>291.97500000000002</v>
      </c>
      <c r="F8" s="394">
        <v>285.8</v>
      </c>
      <c r="G8" s="394">
        <v>340.5</v>
      </c>
      <c r="H8" s="394">
        <v>412.375</v>
      </c>
      <c r="I8" s="394">
        <v>365.7</v>
      </c>
      <c r="J8" s="394">
        <v>256.67500000000001</v>
      </c>
      <c r="K8" s="394">
        <v>416.125</v>
      </c>
      <c r="L8" s="394">
        <v>353.375</v>
      </c>
      <c r="M8" s="394">
        <v>407.57499999999999</v>
      </c>
      <c r="N8" s="394">
        <v>363.25</v>
      </c>
      <c r="O8" s="301">
        <f t="shared" si="0"/>
        <v>2569.8500000000004</v>
      </c>
      <c r="P8" s="302">
        <f t="shared" si="1"/>
        <v>4110.1750000000002</v>
      </c>
      <c r="Q8" s="316"/>
      <c r="R8" s="313">
        <f>+O8-O7</f>
        <v>925.90000000000032</v>
      </c>
      <c r="S8" s="314">
        <f>IF(ISERR(R8/O7),0,(R8/O7))</f>
        <v>0.56321664284193573</v>
      </c>
      <c r="T8" s="315">
        <f t="shared" si="2"/>
        <v>10.117519685039371</v>
      </c>
      <c r="U8" s="313">
        <f t="shared" si="3"/>
        <v>321.23125000000005</v>
      </c>
      <c r="V8" s="314">
        <f t="shared" si="4"/>
        <v>0.3079273637231047</v>
      </c>
      <c r="W8" s="316"/>
      <c r="X8" s="572"/>
      <c r="Y8" s="335" t="s">
        <v>96</v>
      </c>
      <c r="Z8" s="343">
        <v>217269.47200000001</v>
      </c>
      <c r="AA8" s="343">
        <v>161846.677</v>
      </c>
      <c r="AB8" s="343">
        <v>184286.70699999999</v>
      </c>
      <c r="AC8" s="343">
        <v>183115.03599999999</v>
      </c>
      <c r="AD8" s="343">
        <v>219714.86</v>
      </c>
      <c r="AE8" s="343">
        <v>266067.09000000003</v>
      </c>
      <c r="AF8" s="343">
        <v>234486.70800000001</v>
      </c>
      <c r="AG8" s="343">
        <v>165172.26199999999</v>
      </c>
      <c r="AH8" s="343">
        <v>267571.22200000001</v>
      </c>
      <c r="AI8" s="343">
        <v>226609.052</v>
      </c>
      <c r="AJ8" s="343">
        <v>256048.82</v>
      </c>
      <c r="AK8" s="343">
        <v>228080.14199999999</v>
      </c>
      <c r="AL8" s="301">
        <f t="shared" si="5"/>
        <v>1631958.8119999999</v>
      </c>
      <c r="AM8" s="302">
        <f t="shared" si="6"/>
        <v>2610268.048</v>
      </c>
      <c r="AN8" s="316"/>
      <c r="AO8" s="572"/>
      <c r="AP8" s="335" t="s">
        <v>96</v>
      </c>
      <c r="AQ8" s="343">
        <v>362544.18199999997</v>
      </c>
      <c r="AR8" s="343">
        <v>268266.147</v>
      </c>
      <c r="AS8" s="343">
        <v>298568.53700000001</v>
      </c>
      <c r="AT8" s="343">
        <v>293299.37599999999</v>
      </c>
      <c r="AU8" s="343">
        <v>351039.81</v>
      </c>
      <c r="AV8" s="343">
        <v>426478.33</v>
      </c>
      <c r="AW8" s="343">
        <v>379279.658</v>
      </c>
      <c r="AX8" s="343">
        <v>267068.23200000002</v>
      </c>
      <c r="AY8" s="343">
        <v>434485.51199999999</v>
      </c>
      <c r="AZ8" s="343">
        <v>368789.85200000001</v>
      </c>
      <c r="BA8" s="343">
        <v>425593.28</v>
      </c>
      <c r="BB8" s="343">
        <v>378482.772</v>
      </c>
      <c r="BC8" s="301">
        <f t="shared" si="7"/>
        <v>2646544.2719999999</v>
      </c>
      <c r="BD8" s="302">
        <f t="shared" si="8"/>
        <v>4253895.6880000001</v>
      </c>
    </row>
    <row r="9" spans="1:59" s="22" customFormat="1" ht="12">
      <c r="A9" s="476"/>
      <c r="B9" s="335" t="s">
        <v>119</v>
      </c>
      <c r="C9" s="394">
        <v>362.55</v>
      </c>
      <c r="D9" s="394">
        <v>466.625</v>
      </c>
      <c r="E9" s="394">
        <v>484</v>
      </c>
      <c r="F9" s="394">
        <v>392.875</v>
      </c>
      <c r="G9" s="394">
        <v>530.75</v>
      </c>
      <c r="H9" s="394">
        <v>562.75</v>
      </c>
      <c r="I9" s="394">
        <v>560.125</v>
      </c>
      <c r="J9" s="394">
        <v>427.75</v>
      </c>
      <c r="K9" s="394">
        <v>458.625</v>
      </c>
      <c r="L9" s="394">
        <v>471.125</v>
      </c>
      <c r="M9" s="394">
        <v>512.125</v>
      </c>
      <c r="N9" s="394">
        <v>517.375</v>
      </c>
      <c r="O9" s="301">
        <f t="shared" si="0"/>
        <v>3787.4250000000002</v>
      </c>
      <c r="P9" s="302">
        <f t="shared" si="1"/>
        <v>5746.6750000000002</v>
      </c>
      <c r="Q9" s="316"/>
      <c r="R9" s="313">
        <f>+O9-O8</f>
        <v>1217.5749999999998</v>
      </c>
      <c r="S9" s="314">
        <f>IF(ISERR(R9/O8),0,(R9/O8))</f>
        <v>0.4737922446835417</v>
      </c>
      <c r="T9" s="315">
        <f t="shared" si="2"/>
        <v>14.911122047244096</v>
      </c>
      <c r="U9" s="313">
        <f t="shared" si="3"/>
        <v>473.42812500000002</v>
      </c>
      <c r="V9" s="314">
        <f t="shared" si="4"/>
        <v>0.45382096058095983</v>
      </c>
      <c r="W9" s="316"/>
      <c r="X9" s="476"/>
      <c r="Y9" s="335" t="s">
        <v>119</v>
      </c>
      <c r="Z9" s="343">
        <v>225877.158</v>
      </c>
      <c r="AA9" s="343">
        <v>297835.65600000002</v>
      </c>
      <c r="AB9" s="343">
        <v>319148.23200000002</v>
      </c>
      <c r="AC9" s="343">
        <v>256296.454</v>
      </c>
      <c r="AD9" s="343">
        <v>347746.37599999999</v>
      </c>
      <c r="AE9" s="343">
        <v>378195.89299999998</v>
      </c>
      <c r="AF9" s="343">
        <v>372275.02899999998</v>
      </c>
      <c r="AG9" s="343">
        <v>280338.54700000002</v>
      </c>
      <c r="AH9" s="343">
        <v>300611.42300000001</v>
      </c>
      <c r="AI9" s="343">
        <v>312441.77779999998</v>
      </c>
      <c r="AJ9" s="303">
        <v>338940.12900000002</v>
      </c>
      <c r="AK9" s="343">
        <v>339663.33</v>
      </c>
      <c r="AL9" s="301">
        <f t="shared" si="5"/>
        <v>2477713.3449999997</v>
      </c>
      <c r="AM9" s="302">
        <f t="shared" si="6"/>
        <v>3769370.0047999998</v>
      </c>
      <c r="AN9" s="316"/>
      <c r="AO9" s="476"/>
      <c r="AP9" s="335" t="s">
        <v>119</v>
      </c>
      <c r="AQ9" s="343">
        <v>378625.44799999997</v>
      </c>
      <c r="AR9" s="343">
        <v>485946.77600000001</v>
      </c>
      <c r="AS9" s="343">
        <v>505272.69199999998</v>
      </c>
      <c r="AT9" s="343">
        <v>409296.58399999997</v>
      </c>
      <c r="AU9" s="343">
        <v>554066.05599999998</v>
      </c>
      <c r="AV9" s="343">
        <v>586986.75300000003</v>
      </c>
      <c r="AW9" s="343">
        <v>582930.95900000003</v>
      </c>
      <c r="AX9" s="343">
        <v>444730.337</v>
      </c>
      <c r="AY9" s="343">
        <v>478029.61300000001</v>
      </c>
      <c r="AZ9" s="343">
        <v>492033.47779999999</v>
      </c>
      <c r="BA9" s="303">
        <v>533103.30900000001</v>
      </c>
      <c r="BB9" s="343">
        <v>537605.28</v>
      </c>
      <c r="BC9" s="301">
        <f t="shared" si="7"/>
        <v>3947855.605</v>
      </c>
      <c r="BD9" s="302">
        <f t="shared" si="8"/>
        <v>5988627.2848000014</v>
      </c>
    </row>
    <row r="10" spans="1:59" s="22" customFormat="1" ht="12">
      <c r="A10" s="476"/>
      <c r="B10" s="335" t="s">
        <v>124</v>
      </c>
      <c r="C10" s="394">
        <v>517.4</v>
      </c>
      <c r="D10" s="394">
        <v>659.24130000000105</v>
      </c>
      <c r="E10" s="394">
        <v>442.03260000000103</v>
      </c>
      <c r="F10" s="394">
        <v>554.53440000000103</v>
      </c>
      <c r="G10" s="394">
        <v>615.89425000000097</v>
      </c>
      <c r="H10" s="394">
        <v>633.76410000000101</v>
      </c>
      <c r="I10" s="394">
        <v>471.85070000000002</v>
      </c>
      <c r="J10" s="394">
        <v>602.34855000000096</v>
      </c>
      <c r="K10" s="394">
        <v>507.70965000000098</v>
      </c>
      <c r="L10" s="394">
        <v>442.83890000000099</v>
      </c>
      <c r="M10" s="394">
        <v>514.77963000000102</v>
      </c>
      <c r="N10" s="394">
        <v>448.57770000000102</v>
      </c>
      <c r="O10" s="301">
        <f t="shared" si="0"/>
        <v>4497.065900000006</v>
      </c>
      <c r="P10" s="302">
        <f>SUM(C10:N10)</f>
        <v>6410.9717800000089</v>
      </c>
      <c r="Q10" s="316"/>
      <c r="R10" s="313">
        <f>+O10-O9</f>
        <v>709.64090000000579</v>
      </c>
      <c r="S10" s="314">
        <f>IF(ISERR(R10/O9),0,(R10/O9))</f>
        <v>0.18736764424378191</v>
      </c>
      <c r="T10" s="315">
        <f t="shared" si="2"/>
        <v>17.704983858267742</v>
      </c>
      <c r="U10" s="313">
        <f t="shared" si="3"/>
        <v>562.13323750000075</v>
      </c>
      <c r="V10" s="314">
        <f t="shared" si="4"/>
        <v>0.53885232487346446</v>
      </c>
      <c r="W10" s="316"/>
      <c r="X10" s="476"/>
      <c r="Y10" s="335" t="s">
        <v>124</v>
      </c>
      <c r="Z10" s="343">
        <v>333710.2426</v>
      </c>
      <c r="AA10" s="343">
        <v>444231.30690000003</v>
      </c>
      <c r="AB10" s="343">
        <v>313381.23009999999</v>
      </c>
      <c r="AC10" s="343">
        <v>404324.31599999999</v>
      </c>
      <c r="AD10" s="343">
        <v>452956.49530000001</v>
      </c>
      <c r="AE10" s="343">
        <v>461869.90840000001</v>
      </c>
      <c r="AF10" s="343">
        <v>346216.2242</v>
      </c>
      <c r="AG10" s="343">
        <v>423573.78769999999</v>
      </c>
      <c r="AH10" s="343">
        <v>362285.9731</v>
      </c>
      <c r="AI10" s="343">
        <v>311483.92180000001</v>
      </c>
      <c r="AJ10" s="303">
        <v>358225.08519999997</v>
      </c>
      <c r="AK10" s="344">
        <v>308691.39510000002</v>
      </c>
      <c r="AL10" s="301">
        <f t="shared" si="5"/>
        <v>3180263.5112000005</v>
      </c>
      <c r="AM10" s="302">
        <f t="shared" si="6"/>
        <v>4520949.8864000011</v>
      </c>
      <c r="AN10" s="316"/>
      <c r="AO10" s="476"/>
      <c r="AP10" s="335" t="s">
        <v>124</v>
      </c>
      <c r="AQ10" s="343">
        <v>536208.55260000005</v>
      </c>
      <c r="AR10" s="343">
        <v>692709.7169</v>
      </c>
      <c r="AS10" s="343">
        <v>481073.94010000001</v>
      </c>
      <c r="AT10" s="343">
        <v>602580.49600000004</v>
      </c>
      <c r="AU10" s="343">
        <v>671740.57530000003</v>
      </c>
      <c r="AV10" s="343">
        <v>689854.94839999999</v>
      </c>
      <c r="AW10" s="343">
        <v>514249.00420000002</v>
      </c>
      <c r="AX10" s="343">
        <v>651914.24769999995</v>
      </c>
      <c r="AY10" s="343">
        <v>552342.84310000006</v>
      </c>
      <c r="AZ10" s="343">
        <v>479927.24180000002</v>
      </c>
      <c r="BA10" s="303">
        <v>558376.69519999996</v>
      </c>
      <c r="BB10" s="344">
        <v>486122.01510000002</v>
      </c>
      <c r="BC10" s="301">
        <f t="shared" si="7"/>
        <v>4840331.4812000003</v>
      </c>
      <c r="BD10" s="302">
        <f t="shared" si="8"/>
        <v>6917100.2764000008</v>
      </c>
    </row>
    <row r="11" spans="1:59" s="22" customFormat="1" ht="12">
      <c r="A11" s="476"/>
      <c r="B11" s="335" t="s">
        <v>139</v>
      </c>
      <c r="C11" s="464">
        <v>491.89125000000098</v>
      </c>
      <c r="D11" s="464">
        <v>629.94420000000105</v>
      </c>
      <c r="E11" s="394">
        <v>487.18030000000198</v>
      </c>
      <c r="F11" s="394">
        <v>700.47594250000304</v>
      </c>
      <c r="G11" s="394">
        <v>712.29890000000205</v>
      </c>
      <c r="H11" s="394">
        <v>562.07830000000001</v>
      </c>
      <c r="I11" s="394">
        <v>663.19420000000105</v>
      </c>
      <c r="J11" s="394">
        <v>438.01929999999999</v>
      </c>
      <c r="K11" s="394">
        <v>548.5992</v>
      </c>
      <c r="L11" s="394">
        <v>411.10950000000099</v>
      </c>
      <c r="M11" s="464">
        <v>691.18210000000101</v>
      </c>
      <c r="N11" s="394">
        <v>471.90490000000102</v>
      </c>
      <c r="O11" s="301">
        <f t="shared" si="0"/>
        <v>4685.0823925000104</v>
      </c>
      <c r="P11" s="302">
        <f>SUM(C11:N11)</f>
        <v>6807.8780925000137</v>
      </c>
      <c r="Q11" s="316"/>
      <c r="R11" s="313">
        <f t="shared" ref="R11:R12" si="9">+O11-O10</f>
        <v>188.01649250000446</v>
      </c>
      <c r="S11" s="314">
        <f>IF(ISERR(R11/O10),0,(R11/O10))</f>
        <v>4.1808702981204746E-2</v>
      </c>
      <c r="T11" s="315">
        <f t="shared" ref="T11:T12" si="10">O11/$O$3</f>
        <v>18.44520626968508</v>
      </c>
      <c r="U11" s="313">
        <f t="shared" ref="U11:U12" si="11">+O11/$I$1</f>
        <v>585.6352990625013</v>
      </c>
      <c r="V11" s="314">
        <f t="shared" ref="V11:V12" si="12">O11/$O$39</f>
        <v>0.56138104167483083</v>
      </c>
      <c r="W11" s="316"/>
      <c r="X11" s="476"/>
      <c r="Y11" s="335" t="s">
        <v>139</v>
      </c>
      <c r="Z11" s="343">
        <v>341596.31880000001</v>
      </c>
      <c r="AA11" s="343">
        <v>446223.39880000002</v>
      </c>
      <c r="AB11" s="363">
        <v>352956.49859999999</v>
      </c>
      <c r="AC11" s="363">
        <v>507869.92830000003</v>
      </c>
      <c r="AD11" s="363">
        <v>511655.05859999999</v>
      </c>
      <c r="AE11" s="363">
        <v>397268.41190000001</v>
      </c>
      <c r="AF11" s="363">
        <v>464843.73</v>
      </c>
      <c r="AG11" s="363">
        <v>307781.9129</v>
      </c>
      <c r="AH11" s="363">
        <v>387376.49890000001</v>
      </c>
      <c r="AI11" s="363">
        <v>290460.49949999998</v>
      </c>
      <c r="AJ11" s="303">
        <v>479289.16649999999</v>
      </c>
      <c r="AK11" s="343">
        <v>330423.69900000002</v>
      </c>
      <c r="AL11" s="301">
        <f t="shared" si="5"/>
        <v>3330195.2579000001</v>
      </c>
      <c r="AM11" s="302">
        <f t="shared" ref="AM11" si="13">SUM(Z11:AK11)</f>
        <v>4817745.1217999998</v>
      </c>
      <c r="AN11" s="316"/>
      <c r="AO11" s="476"/>
      <c r="AP11" s="335" t="s">
        <v>139</v>
      </c>
      <c r="AQ11" s="343">
        <v>532277.41879999998</v>
      </c>
      <c r="AR11" s="343">
        <v>682133.76879999996</v>
      </c>
      <c r="AS11" s="363">
        <v>526574.66859999998</v>
      </c>
      <c r="AT11" s="363">
        <v>757471.71829999995</v>
      </c>
      <c r="AU11" s="363">
        <v>770831.92859999998</v>
      </c>
      <c r="AV11" s="363">
        <v>607429.77190000005</v>
      </c>
      <c r="AW11" s="363">
        <v>718539.41</v>
      </c>
      <c r="AX11" s="363">
        <v>475389.8529</v>
      </c>
      <c r="AY11" s="363">
        <v>596065.33889999997</v>
      </c>
      <c r="AZ11" s="363">
        <v>447200.0895</v>
      </c>
      <c r="BA11" s="303">
        <v>749619.42649999994</v>
      </c>
      <c r="BB11" s="343">
        <v>512655.18900000001</v>
      </c>
      <c r="BC11" s="301">
        <f t="shared" si="7"/>
        <v>5070648.5378999999</v>
      </c>
      <c r="BD11" s="302">
        <f t="shared" ref="BD11" si="14">SUM(AQ11:BB11)</f>
        <v>7376188.5817999998</v>
      </c>
      <c r="BF11" s="340">
        <f>SUM(F11:H11)</f>
        <v>1974.8531425000051</v>
      </c>
      <c r="BG11" s="340">
        <f>SUM(AT11:AV11)</f>
        <v>2135733.4188000001</v>
      </c>
    </row>
    <row r="12" spans="1:59" s="22" customFormat="1" ht="12">
      <c r="A12" s="476"/>
      <c r="B12" s="335" t="s">
        <v>193</v>
      </c>
      <c r="C12" s="464">
        <v>669.97690000000102</v>
      </c>
      <c r="D12" s="529">
        <v>651.23175000000106</v>
      </c>
      <c r="E12" s="394">
        <v>551.21420000000001</v>
      </c>
      <c r="F12" s="529">
        <v>717.46630000000096</v>
      </c>
      <c r="G12" s="394">
        <v>681.99960000000101</v>
      </c>
      <c r="H12" s="394">
        <v>707.69450000000097</v>
      </c>
      <c r="I12" s="394">
        <v>747.75140000000101</v>
      </c>
      <c r="J12" s="394">
        <v>603.08860000000004</v>
      </c>
      <c r="K12" s="336">
        <v>588.92617449664442</v>
      </c>
      <c r="L12" s="336">
        <v>649.30346686983728</v>
      </c>
      <c r="M12" s="336">
        <v>648.46437346437347</v>
      </c>
      <c r="N12" s="336">
        <v>661.56451327433604</v>
      </c>
      <c r="O12" s="301">
        <f t="shared" si="0"/>
        <v>5330.4232500000062</v>
      </c>
      <c r="P12" s="302">
        <f>SUM(C12:N12)</f>
        <v>7878.6817781051968</v>
      </c>
      <c r="Q12" s="316"/>
      <c r="R12" s="313">
        <f t="shared" si="9"/>
        <v>645.34085749999576</v>
      </c>
      <c r="S12" s="314">
        <f>IF(ISERR(R12/O11),0,(R12/O11))</f>
        <v>0.13774375847329229</v>
      </c>
      <c r="T12" s="315">
        <f t="shared" si="10"/>
        <v>20.985918307086639</v>
      </c>
      <c r="U12" s="313">
        <f t="shared" si="11"/>
        <v>666.30290625000077</v>
      </c>
      <c r="V12" s="314">
        <f t="shared" si="12"/>
        <v>0.63870777629077391</v>
      </c>
      <c r="W12" s="316"/>
      <c r="X12" s="476"/>
      <c r="Y12" s="335" t="s">
        <v>193</v>
      </c>
      <c r="Z12" s="343">
        <v>456391.60720000003</v>
      </c>
      <c r="AA12" s="344">
        <v>426659.6642</v>
      </c>
      <c r="AB12" s="363">
        <v>362176.07949999999</v>
      </c>
      <c r="AC12" s="344">
        <v>472449.16330000001</v>
      </c>
      <c r="AD12" s="363">
        <v>443761.9363</v>
      </c>
      <c r="AE12" s="363">
        <v>462712.18829999998</v>
      </c>
      <c r="AF12" s="363">
        <v>494269.33100000001</v>
      </c>
      <c r="AG12" s="363">
        <v>385946.54629999999</v>
      </c>
      <c r="AH12" s="506">
        <v>382178.1555843245</v>
      </c>
      <c r="AI12" s="506">
        <v>424092.8872285363</v>
      </c>
      <c r="AJ12" s="507">
        <v>422593.32942542055</v>
      </c>
      <c r="AK12" s="506">
        <v>431130.47028430033</v>
      </c>
      <c r="AL12" s="301">
        <f t="shared" si="5"/>
        <v>3504366.5161000001</v>
      </c>
      <c r="AM12" s="302">
        <f t="shared" si="6"/>
        <v>5164361.3586225817</v>
      </c>
      <c r="AN12" s="316"/>
      <c r="AO12" s="476"/>
      <c r="AP12" s="335" t="s">
        <v>193</v>
      </c>
      <c r="AQ12" s="343">
        <v>727685.56720000005</v>
      </c>
      <c r="AR12" s="344">
        <v>708160.08420000004</v>
      </c>
      <c r="AS12" s="363">
        <v>599010.42949999997</v>
      </c>
      <c r="AT12" s="344">
        <v>780456.72329999995</v>
      </c>
      <c r="AU12" s="363">
        <v>738182.20629999996</v>
      </c>
      <c r="AV12" s="363">
        <v>770863.24829999998</v>
      </c>
      <c r="AW12" s="363">
        <v>813984.75100000005</v>
      </c>
      <c r="AX12" s="363">
        <v>656314.50630000001</v>
      </c>
      <c r="AY12" s="506">
        <v>637952.25356004399</v>
      </c>
      <c r="AZ12" s="506">
        <v>706177.26352514164</v>
      </c>
      <c r="BA12" s="507">
        <v>704280.18079272506</v>
      </c>
      <c r="BB12" s="506">
        <v>718507.89971038944</v>
      </c>
      <c r="BC12" s="301">
        <f t="shared" si="7"/>
        <v>5794657.5161000006</v>
      </c>
      <c r="BD12" s="302">
        <f t="shared" si="8"/>
        <v>8561575.1136882994</v>
      </c>
      <c r="BF12" s="340">
        <f>SUM(F12:H12)</f>
        <v>2107.1604000000029</v>
      </c>
      <c r="BG12" s="340">
        <f>SUM(AT12:AV12)</f>
        <v>2289502.1779</v>
      </c>
    </row>
    <row r="13" spans="1:59" s="22" customFormat="1" ht="12">
      <c r="A13" s="476"/>
      <c r="B13" s="335" t="s">
        <v>194</v>
      </c>
      <c r="C13" s="394">
        <v>549.99999999999989</v>
      </c>
      <c r="D13" s="394">
        <v>599.99999999999989</v>
      </c>
      <c r="E13" s="394">
        <v>599.99999999999989</v>
      </c>
      <c r="F13" s="394">
        <v>705.00000000000023</v>
      </c>
      <c r="G13" s="394">
        <v>710</v>
      </c>
      <c r="H13" s="394">
        <v>680</v>
      </c>
      <c r="I13" s="394">
        <v>704.99999999999989</v>
      </c>
      <c r="J13" s="394">
        <v>535</v>
      </c>
      <c r="K13" s="394">
        <v>584.99999999999989</v>
      </c>
      <c r="L13" s="394">
        <v>664.99999999999989</v>
      </c>
      <c r="M13" s="394">
        <v>680.00000000000011</v>
      </c>
      <c r="N13" s="394">
        <v>685</v>
      </c>
      <c r="O13" s="301">
        <f t="shared" si="0"/>
        <v>5085</v>
      </c>
      <c r="P13" s="302">
        <f>SUM(C13:N13)</f>
        <v>7700</v>
      </c>
      <c r="Q13" s="316"/>
      <c r="R13" s="313"/>
      <c r="S13" s="314"/>
      <c r="T13" s="315"/>
      <c r="U13" s="313"/>
      <c r="V13" s="314"/>
      <c r="W13" s="316"/>
      <c r="X13" s="554"/>
      <c r="Y13" s="335" t="s">
        <v>194</v>
      </c>
      <c r="Z13" s="343">
        <v>350989.35100000002</v>
      </c>
      <c r="AA13" s="343">
        <v>382990.99</v>
      </c>
      <c r="AB13" s="343">
        <v>382277.17599999998</v>
      </c>
      <c r="AC13" s="343">
        <v>449259.516</v>
      </c>
      <c r="AD13" s="343">
        <v>453531.85200000001</v>
      </c>
      <c r="AE13" s="363">
        <v>432813.94900000002</v>
      </c>
      <c r="AF13" s="363">
        <v>449166.21799999999</v>
      </c>
      <c r="AG13" s="363">
        <v>341364.11900000001</v>
      </c>
      <c r="AH13" s="343">
        <v>372208.18400000001</v>
      </c>
      <c r="AI13" s="343">
        <v>428580.00199999998</v>
      </c>
      <c r="AJ13" s="343">
        <v>439498.00400000002</v>
      </c>
      <c r="AK13" s="343">
        <v>442729.60700000002</v>
      </c>
      <c r="AL13" s="301">
        <f t="shared" si="5"/>
        <v>3242393.1709999996</v>
      </c>
      <c r="AM13" s="302">
        <f t="shared" si="6"/>
        <v>4925408.9679999994</v>
      </c>
      <c r="AN13" s="316"/>
      <c r="AO13" s="554"/>
      <c r="AP13" s="335" t="s">
        <v>194</v>
      </c>
      <c r="AQ13" s="343">
        <v>599287.39058175951</v>
      </c>
      <c r="AR13" s="343">
        <v>653785.63196549786</v>
      </c>
      <c r="AS13" s="343">
        <v>652866.30822305416</v>
      </c>
      <c r="AT13" s="343">
        <v>767417.50134998409</v>
      </c>
      <c r="AU13" s="343">
        <v>773997.08265729458</v>
      </c>
      <c r="AV13" s="363">
        <v>739381.28787394927</v>
      </c>
      <c r="AW13" s="363">
        <v>767023.5116576713</v>
      </c>
      <c r="AX13" s="363">
        <v>582832.7223366641</v>
      </c>
      <c r="AY13" s="343">
        <v>635996.23425899993</v>
      </c>
      <c r="AZ13" s="343">
        <v>733529.55516091571</v>
      </c>
      <c r="BA13" s="343">
        <v>752362.10116995091</v>
      </c>
      <c r="BB13" s="343">
        <v>757894.17544325942</v>
      </c>
      <c r="BC13" s="301">
        <f t="shared" si="7"/>
        <v>5536591.4366458748</v>
      </c>
      <c r="BD13" s="302">
        <f t="shared" si="8"/>
        <v>8416373.5026790015</v>
      </c>
      <c r="BF13" s="340">
        <f>SUM(F13:H13)</f>
        <v>2095</v>
      </c>
      <c r="BG13" s="340">
        <f>SUM(AT13:AV13)</f>
        <v>2280795.8718812279</v>
      </c>
    </row>
    <row r="14" spans="1:59" s="22" customFormat="1" thickBot="1">
      <c r="A14" s="477"/>
      <c r="B14" s="338" t="s">
        <v>18</v>
      </c>
      <c r="C14" s="406">
        <f t="shared" ref="C14:N14" si="15">C12-C13</f>
        <v>119.97690000000114</v>
      </c>
      <c r="D14" s="406">
        <f t="shared" si="15"/>
        <v>51.231750000001171</v>
      </c>
      <c r="E14" s="406">
        <f t="shared" si="15"/>
        <v>-48.785799999999881</v>
      </c>
      <c r="F14" s="406">
        <f t="shared" si="15"/>
        <v>12.466300000000729</v>
      </c>
      <c r="G14" s="406">
        <f t="shared" si="15"/>
        <v>-28.00039999999899</v>
      </c>
      <c r="H14" s="406">
        <f t="shared" si="15"/>
        <v>27.694500000000971</v>
      </c>
      <c r="I14" s="406">
        <f t="shared" si="15"/>
        <v>42.751400000001127</v>
      </c>
      <c r="J14" s="406">
        <f t="shared" si="15"/>
        <v>68.088600000000042</v>
      </c>
      <c r="K14" s="406">
        <f t="shared" si="15"/>
        <v>3.9261744966445349</v>
      </c>
      <c r="L14" s="406">
        <f t="shared" si="15"/>
        <v>-15.696533130162607</v>
      </c>
      <c r="M14" s="406">
        <f t="shared" si="15"/>
        <v>-31.535626535626648</v>
      </c>
      <c r="N14" s="406">
        <f t="shared" si="15"/>
        <v>-23.435486725663964</v>
      </c>
      <c r="O14" s="306">
        <f t="shared" si="0"/>
        <v>245.42325000000631</v>
      </c>
      <c r="P14" s="307">
        <f t="shared" si="1"/>
        <v>178.68177810519762</v>
      </c>
      <c r="Q14" s="316"/>
      <c r="R14" s="320"/>
      <c r="S14" s="321"/>
      <c r="T14" s="322"/>
      <c r="U14" s="320"/>
      <c r="V14" s="321"/>
      <c r="W14" s="316"/>
      <c r="X14" s="555"/>
      <c r="Y14" s="338" t="s">
        <v>18</v>
      </c>
      <c r="Z14" s="342">
        <f t="shared" ref="Z14:AK14" si="16">Z12-Z13</f>
        <v>105402.2562</v>
      </c>
      <c r="AA14" s="342">
        <f t="shared" si="16"/>
        <v>43668.674200000009</v>
      </c>
      <c r="AB14" s="342">
        <f t="shared" si="16"/>
        <v>-20101.096499999985</v>
      </c>
      <c r="AC14" s="342">
        <f t="shared" si="16"/>
        <v>23189.647300000011</v>
      </c>
      <c r="AD14" s="342">
        <f t="shared" si="16"/>
        <v>-9769.9157000000123</v>
      </c>
      <c r="AE14" s="540">
        <f t="shared" si="16"/>
        <v>29898.239299999957</v>
      </c>
      <c r="AF14" s="540">
        <f t="shared" si="16"/>
        <v>45103.113000000012</v>
      </c>
      <c r="AG14" s="540">
        <f t="shared" si="16"/>
        <v>44582.427299999981</v>
      </c>
      <c r="AH14" s="342">
        <f t="shared" si="16"/>
        <v>9969.9715843244921</v>
      </c>
      <c r="AI14" s="342">
        <f t="shared" si="16"/>
        <v>-4487.1147714636754</v>
      </c>
      <c r="AJ14" s="342">
        <f t="shared" si="16"/>
        <v>-16904.674574579461</v>
      </c>
      <c r="AK14" s="342">
        <f t="shared" si="16"/>
        <v>-11599.136715699686</v>
      </c>
      <c r="AL14" s="306">
        <f t="shared" si="5"/>
        <v>261973.34509999998</v>
      </c>
      <c r="AM14" s="347">
        <f t="shared" si="6"/>
        <v>238952.39062258165</v>
      </c>
      <c r="AN14" s="316"/>
      <c r="AO14" s="555"/>
      <c r="AP14" s="338" t="s">
        <v>18</v>
      </c>
      <c r="AQ14" s="342">
        <f t="shared" ref="AQ14:BB14" si="17">AQ12-AQ13</f>
        <v>128398.17661824054</v>
      </c>
      <c r="AR14" s="342">
        <f t="shared" si="17"/>
        <v>54374.452234502183</v>
      </c>
      <c r="AS14" s="342">
        <f t="shared" si="17"/>
        <v>-53855.878723054193</v>
      </c>
      <c r="AT14" s="342">
        <f t="shared" si="17"/>
        <v>13039.221950015868</v>
      </c>
      <c r="AU14" s="342">
        <f t="shared" si="17"/>
        <v>-35814.876357294619</v>
      </c>
      <c r="AV14" s="540">
        <f t="shared" si="17"/>
        <v>31481.960426050704</v>
      </c>
      <c r="AW14" s="540">
        <f t="shared" si="17"/>
        <v>46961.239342328743</v>
      </c>
      <c r="AX14" s="540">
        <f t="shared" si="17"/>
        <v>73481.783963335911</v>
      </c>
      <c r="AY14" s="342">
        <f t="shared" si="17"/>
        <v>1956.0193010440562</v>
      </c>
      <c r="AZ14" s="342">
        <f t="shared" si="17"/>
        <v>-27352.291635774076</v>
      </c>
      <c r="BA14" s="342">
        <f t="shared" si="17"/>
        <v>-48081.920377225848</v>
      </c>
      <c r="BB14" s="342">
        <f t="shared" si="17"/>
        <v>-39386.275732869981</v>
      </c>
      <c r="BC14" s="306">
        <f t="shared" si="7"/>
        <v>258066.07945412514</v>
      </c>
      <c r="BD14" s="347">
        <f t="shared" si="8"/>
        <v>145201.61100929929</v>
      </c>
    </row>
    <row r="15" spans="1:59" s="22" customFormat="1" ht="12">
      <c r="A15" s="379" t="s">
        <v>69</v>
      </c>
      <c r="B15" s="332" t="s">
        <v>86</v>
      </c>
      <c r="C15" s="405">
        <v>492.34140000000002</v>
      </c>
      <c r="D15" s="405">
        <v>485.19082500000002</v>
      </c>
      <c r="E15" s="405">
        <v>494.25</v>
      </c>
      <c r="F15" s="405">
        <v>533.47850000000005</v>
      </c>
      <c r="G15" s="405">
        <v>388.55</v>
      </c>
      <c r="H15" s="405">
        <v>620.04025000000001</v>
      </c>
      <c r="I15" s="405">
        <v>540.6934</v>
      </c>
      <c r="J15" s="405">
        <v>443</v>
      </c>
      <c r="K15" s="405">
        <v>595</v>
      </c>
      <c r="L15" s="405">
        <v>524.5</v>
      </c>
      <c r="M15" s="405">
        <v>561.45230000000004</v>
      </c>
      <c r="N15" s="405">
        <v>615.15</v>
      </c>
      <c r="O15" s="333">
        <f t="shared" si="0"/>
        <v>3997.5443750000004</v>
      </c>
      <c r="P15" s="334">
        <f t="shared" ref="P15:P40" si="18">SUM(C15:N15)</f>
        <v>6293.646675</v>
      </c>
      <c r="Q15" s="316"/>
      <c r="R15" s="313"/>
      <c r="S15" s="314"/>
      <c r="T15" s="315">
        <f t="shared" ref="T15:T20" si="19">O15/$O$3</f>
        <v>15.738363681102364</v>
      </c>
      <c r="U15" s="313">
        <f t="shared" ref="U15:U20" si="20">+O15/$I$1</f>
        <v>499.69304687500005</v>
      </c>
      <c r="V15" s="314">
        <f t="shared" ref="V15:V20" si="21">O15/$O$39</f>
        <v>0.47899811302600392</v>
      </c>
      <c r="W15" s="316"/>
      <c r="X15" s="573"/>
      <c r="Y15" s="335" t="s">
        <v>86</v>
      </c>
      <c r="Z15" s="343">
        <v>223630.15</v>
      </c>
      <c r="AA15" s="343">
        <v>229480.77</v>
      </c>
      <c r="AB15" s="343">
        <v>249304.88</v>
      </c>
      <c r="AC15" s="343">
        <v>316188.92</v>
      </c>
      <c r="AD15" s="343">
        <v>238083.58</v>
      </c>
      <c r="AE15" s="363">
        <v>372433.37</v>
      </c>
      <c r="AF15" s="363">
        <v>314682.96000000002</v>
      </c>
      <c r="AG15" s="363">
        <v>256813.99</v>
      </c>
      <c r="AH15" s="343">
        <v>357052.24</v>
      </c>
      <c r="AI15" s="343">
        <v>316400.53000000003</v>
      </c>
      <c r="AJ15" s="343">
        <v>343680.95</v>
      </c>
      <c r="AK15" s="343">
        <v>373119</v>
      </c>
      <c r="AL15" s="301">
        <f t="shared" si="5"/>
        <v>2200618.62</v>
      </c>
      <c r="AM15" s="302">
        <f t="shared" si="6"/>
        <v>3590871.3400000008</v>
      </c>
      <c r="AN15" s="316"/>
      <c r="AO15" s="310"/>
      <c r="AP15" s="332" t="s">
        <v>86</v>
      </c>
      <c r="AQ15" s="343">
        <v>496525.47</v>
      </c>
      <c r="AR15" s="343">
        <v>486849.5</v>
      </c>
      <c r="AS15" s="343">
        <v>495924.68</v>
      </c>
      <c r="AT15" s="343">
        <v>547423.54</v>
      </c>
      <c r="AU15" s="343">
        <v>395147.76</v>
      </c>
      <c r="AV15" s="363">
        <v>629265.22</v>
      </c>
      <c r="AW15" s="363">
        <v>544782.84</v>
      </c>
      <c r="AX15" s="363">
        <v>449927.43</v>
      </c>
      <c r="AY15" s="343">
        <v>609942</v>
      </c>
      <c r="AZ15" s="343">
        <v>531983.9</v>
      </c>
      <c r="BA15" s="343">
        <v>577553.79</v>
      </c>
      <c r="BB15" s="343">
        <v>625228.46</v>
      </c>
      <c r="BC15" s="301">
        <f t="shared" si="7"/>
        <v>4045846.44</v>
      </c>
      <c r="BD15" s="302">
        <f t="shared" si="8"/>
        <v>6390554.5899999999</v>
      </c>
    </row>
    <row r="16" spans="1:59" s="22" customFormat="1" ht="12">
      <c r="A16" s="476"/>
      <c r="B16" s="335" t="s">
        <v>96</v>
      </c>
      <c r="C16" s="394">
        <v>582.25</v>
      </c>
      <c r="D16" s="394">
        <v>651.5</v>
      </c>
      <c r="E16" s="394">
        <v>673.875</v>
      </c>
      <c r="F16" s="394">
        <v>689.75</v>
      </c>
      <c r="G16" s="394">
        <v>689.25</v>
      </c>
      <c r="H16" s="394">
        <v>1014.625</v>
      </c>
      <c r="I16" s="394">
        <v>836.25</v>
      </c>
      <c r="J16" s="394">
        <v>694.55</v>
      </c>
      <c r="K16" s="394">
        <v>817.125</v>
      </c>
      <c r="L16" s="394">
        <v>650.125</v>
      </c>
      <c r="M16" s="394">
        <v>775.05</v>
      </c>
      <c r="N16" s="394">
        <v>847</v>
      </c>
      <c r="O16" s="301">
        <f t="shared" si="0"/>
        <v>5832.05</v>
      </c>
      <c r="P16" s="302">
        <f t="shared" si="18"/>
        <v>8921.35</v>
      </c>
      <c r="Q16" s="316"/>
      <c r="R16" s="313">
        <f>+O16-O15</f>
        <v>1834.5056249999998</v>
      </c>
      <c r="S16" s="314">
        <f>IF(ISERR(R16/O15),0,(R16/O15))</f>
        <v>0.45890813282091447</v>
      </c>
      <c r="T16" s="315">
        <f t="shared" si="19"/>
        <v>22.960826771653544</v>
      </c>
      <c r="U16" s="313">
        <f t="shared" si="20"/>
        <v>729.00625000000002</v>
      </c>
      <c r="V16" s="314">
        <f t="shared" si="21"/>
        <v>0.69881424269950876</v>
      </c>
      <c r="W16" s="316"/>
      <c r="X16" s="572"/>
      <c r="Y16" s="335" t="s">
        <v>96</v>
      </c>
      <c r="Z16" s="343">
        <v>355580.78</v>
      </c>
      <c r="AA16" s="343">
        <v>405601.62</v>
      </c>
      <c r="AB16" s="343">
        <v>421225.67</v>
      </c>
      <c r="AC16" s="343">
        <v>435622.76</v>
      </c>
      <c r="AD16" s="343">
        <v>438685.04</v>
      </c>
      <c r="AE16" s="363">
        <v>646004.80000000005</v>
      </c>
      <c r="AF16" s="363">
        <v>531328.61499999999</v>
      </c>
      <c r="AG16" s="363">
        <v>449700.03</v>
      </c>
      <c r="AH16" s="343">
        <v>519866.59</v>
      </c>
      <c r="AI16" s="343">
        <v>417154.35</v>
      </c>
      <c r="AJ16" s="343">
        <v>487682.95500000002</v>
      </c>
      <c r="AK16" s="343">
        <v>533101.495</v>
      </c>
      <c r="AL16" s="301">
        <f t="shared" si="5"/>
        <v>3683749.3150000004</v>
      </c>
      <c r="AM16" s="302">
        <f t="shared" si="6"/>
        <v>5641554.7050000001</v>
      </c>
      <c r="AN16" s="316"/>
      <c r="AO16" s="310"/>
      <c r="AP16" s="335" t="s">
        <v>96</v>
      </c>
      <c r="AQ16" s="343">
        <v>591239.54</v>
      </c>
      <c r="AR16" s="343">
        <v>664280.9</v>
      </c>
      <c r="AS16" s="343">
        <v>682684.84</v>
      </c>
      <c r="AT16" s="343">
        <v>701305.34</v>
      </c>
      <c r="AU16" s="343">
        <v>703081.8</v>
      </c>
      <c r="AV16" s="363">
        <v>1036042.85</v>
      </c>
      <c r="AW16" s="363">
        <v>856189.29500000004</v>
      </c>
      <c r="AX16" s="363">
        <v>723341.15</v>
      </c>
      <c r="AY16" s="343">
        <v>844746.98</v>
      </c>
      <c r="AZ16" s="343">
        <v>676606.73</v>
      </c>
      <c r="BA16" s="343">
        <v>805099.04500000004</v>
      </c>
      <c r="BB16" s="343">
        <v>879386.93500000006</v>
      </c>
      <c r="BC16" s="301">
        <f t="shared" si="7"/>
        <v>5958165.7149999999</v>
      </c>
      <c r="BD16" s="302">
        <f t="shared" si="8"/>
        <v>9164005.4050000012</v>
      </c>
    </row>
    <row r="17" spans="1:59" s="22" customFormat="1" ht="12">
      <c r="A17" s="476"/>
      <c r="B17" s="335" t="s">
        <v>119</v>
      </c>
      <c r="C17" s="394">
        <v>809.75</v>
      </c>
      <c r="D17" s="394">
        <v>954.5</v>
      </c>
      <c r="E17" s="394">
        <v>773.875</v>
      </c>
      <c r="F17" s="394">
        <v>971.125</v>
      </c>
      <c r="G17" s="394">
        <v>931.625</v>
      </c>
      <c r="H17" s="394">
        <v>980.07500000000005</v>
      </c>
      <c r="I17" s="394">
        <v>933.25</v>
      </c>
      <c r="J17" s="394">
        <v>820.875</v>
      </c>
      <c r="K17" s="394">
        <v>880.125</v>
      </c>
      <c r="L17" s="394">
        <v>815</v>
      </c>
      <c r="M17" s="394">
        <v>813</v>
      </c>
      <c r="N17" s="394">
        <v>869.375</v>
      </c>
      <c r="O17" s="301">
        <f t="shared" si="0"/>
        <v>7175.0749999999998</v>
      </c>
      <c r="P17" s="302">
        <f t="shared" si="18"/>
        <v>10552.575000000001</v>
      </c>
      <c r="Q17" s="316"/>
      <c r="R17" s="313">
        <f>+O17-O16</f>
        <v>1343.0249999999996</v>
      </c>
      <c r="S17" s="314">
        <f>IF(ISERR(R17/O16),0,(R17/O16))</f>
        <v>0.23028351951715084</v>
      </c>
      <c r="T17" s="315">
        <f t="shared" si="19"/>
        <v>28.248326771653542</v>
      </c>
      <c r="U17" s="313">
        <f t="shared" si="20"/>
        <v>896.88437499999998</v>
      </c>
      <c r="V17" s="314">
        <f t="shared" si="21"/>
        <v>0.85973964599706398</v>
      </c>
      <c r="W17" s="316"/>
      <c r="X17" s="476"/>
      <c r="Y17" s="335" t="s">
        <v>119</v>
      </c>
      <c r="Z17" s="343">
        <v>508082.04499999998</v>
      </c>
      <c r="AA17" s="343">
        <v>616708.59</v>
      </c>
      <c r="AB17" s="343">
        <v>512761.86</v>
      </c>
      <c r="AC17" s="343">
        <v>632787.63800000004</v>
      </c>
      <c r="AD17" s="343">
        <v>603243.29</v>
      </c>
      <c r="AE17" s="363">
        <v>654814.6</v>
      </c>
      <c r="AF17" s="363">
        <v>614815.77</v>
      </c>
      <c r="AG17" s="363">
        <v>533694.72900000005</v>
      </c>
      <c r="AH17" s="343">
        <v>577984.07700000005</v>
      </c>
      <c r="AI17" s="343">
        <v>544243.13899999997</v>
      </c>
      <c r="AJ17" s="303">
        <v>537348.054</v>
      </c>
      <c r="AK17" s="343">
        <v>569635.43999999994</v>
      </c>
      <c r="AL17" s="301">
        <f t="shared" si="5"/>
        <v>4676908.5220000008</v>
      </c>
      <c r="AM17" s="302">
        <f t="shared" si="6"/>
        <v>6906119.2320000008</v>
      </c>
      <c r="AN17" s="316"/>
      <c r="AO17" s="310"/>
      <c r="AP17" s="335" t="s">
        <v>119</v>
      </c>
      <c r="AQ17" s="343">
        <v>843141.41500000004</v>
      </c>
      <c r="AR17" s="343">
        <v>993325.66</v>
      </c>
      <c r="AS17" s="343">
        <v>805270.74</v>
      </c>
      <c r="AT17" s="343">
        <v>1003414.928</v>
      </c>
      <c r="AU17" s="343">
        <v>956884.2</v>
      </c>
      <c r="AV17" s="363">
        <v>1011846.5</v>
      </c>
      <c r="AW17" s="363">
        <v>960428.52</v>
      </c>
      <c r="AX17" s="363">
        <v>846875.73899999994</v>
      </c>
      <c r="AY17" s="343">
        <v>909781.10699999996</v>
      </c>
      <c r="AZ17" s="343">
        <v>847548.14899999998</v>
      </c>
      <c r="BA17" s="303">
        <v>844639.88399999996</v>
      </c>
      <c r="BB17" s="343">
        <v>897265.38</v>
      </c>
      <c r="BC17" s="301">
        <f t="shared" si="7"/>
        <v>7421187.7019999996</v>
      </c>
      <c r="BD17" s="302">
        <f t="shared" si="8"/>
        <v>10920422.221999999</v>
      </c>
    </row>
    <row r="18" spans="1:59" s="22" customFormat="1" ht="12">
      <c r="A18" s="476"/>
      <c r="B18" s="335" t="s">
        <v>124</v>
      </c>
      <c r="C18" s="394">
        <v>1008.5</v>
      </c>
      <c r="D18" s="394">
        <v>952.810800000001</v>
      </c>
      <c r="E18" s="394">
        <v>854.16240000000198</v>
      </c>
      <c r="F18" s="394">
        <v>995.91480000000195</v>
      </c>
      <c r="G18" s="394">
        <v>891.69770000000199</v>
      </c>
      <c r="H18" s="394">
        <v>1093.7568000000001</v>
      </c>
      <c r="I18" s="394">
        <v>1210.7076999999999</v>
      </c>
      <c r="J18" s="394">
        <v>832.38210000000197</v>
      </c>
      <c r="K18" s="394">
        <v>842.66180000000099</v>
      </c>
      <c r="L18" s="394">
        <v>751.92230000000097</v>
      </c>
      <c r="M18" s="394">
        <v>878.51480000000197</v>
      </c>
      <c r="N18" s="394">
        <v>951.276900000002</v>
      </c>
      <c r="O18" s="301">
        <f t="shared" si="0"/>
        <v>7839.9323000000086</v>
      </c>
      <c r="P18" s="302">
        <f>SUM(C18:N18)</f>
        <v>11264.308100000015</v>
      </c>
      <c r="Q18" s="316"/>
      <c r="R18" s="313">
        <f>+O18-O17</f>
        <v>664.85730000000876</v>
      </c>
      <c r="S18" s="314">
        <f>IF(ISERR(R18/O17),0,(R18/O17))</f>
        <v>9.2662069734463934E-2</v>
      </c>
      <c r="T18" s="315">
        <f t="shared" si="19"/>
        <v>30.865875196850428</v>
      </c>
      <c r="U18" s="313">
        <f t="shared" si="20"/>
        <v>979.99153750000107</v>
      </c>
      <c r="V18" s="314">
        <f t="shared" si="21"/>
        <v>0.93940490102792729</v>
      </c>
      <c r="W18" s="316"/>
      <c r="X18" s="476"/>
      <c r="Y18" s="335" t="s">
        <v>124</v>
      </c>
      <c r="Z18" s="343">
        <v>640204.39899999998</v>
      </c>
      <c r="AA18" s="343">
        <v>631022.9105</v>
      </c>
      <c r="AB18" s="343">
        <v>594953.32169999997</v>
      </c>
      <c r="AC18" s="343">
        <v>719655.95849999995</v>
      </c>
      <c r="AD18" s="343">
        <v>647413.73910000001</v>
      </c>
      <c r="AE18" s="363">
        <v>799718.97510000004</v>
      </c>
      <c r="AF18" s="363">
        <v>876012.01049999997</v>
      </c>
      <c r="AG18" s="363">
        <v>589970.57369999995</v>
      </c>
      <c r="AH18" s="343">
        <v>600254.50580000004</v>
      </c>
      <c r="AI18" s="343">
        <v>527150.07770000002</v>
      </c>
      <c r="AJ18" s="303">
        <v>606569.7548</v>
      </c>
      <c r="AK18" s="344">
        <v>648690.76509999996</v>
      </c>
      <c r="AL18" s="301">
        <f t="shared" si="5"/>
        <v>5498951.8880999992</v>
      </c>
      <c r="AM18" s="302">
        <f t="shared" si="6"/>
        <v>7881616.9914999995</v>
      </c>
      <c r="AN18" s="316"/>
      <c r="AO18" s="310"/>
      <c r="AP18" s="335" t="s">
        <v>124</v>
      </c>
      <c r="AQ18" s="343">
        <v>1038062.139</v>
      </c>
      <c r="AR18" s="343">
        <v>983633.90049999999</v>
      </c>
      <c r="AS18" s="343">
        <v>915542.76170000003</v>
      </c>
      <c r="AT18" s="343">
        <v>1071874.2185</v>
      </c>
      <c r="AU18" s="343">
        <v>964598.20909999998</v>
      </c>
      <c r="AV18" s="363">
        <v>1184063.4650999999</v>
      </c>
      <c r="AW18" s="363">
        <v>1304425.2205000001</v>
      </c>
      <c r="AX18" s="363">
        <v>898660.70369999995</v>
      </c>
      <c r="AY18" s="343">
        <v>912003.03579999995</v>
      </c>
      <c r="AZ18" s="343">
        <v>810852.2977</v>
      </c>
      <c r="BA18" s="303">
        <v>945438.59479999996</v>
      </c>
      <c r="BB18" s="344">
        <v>1021316.6951</v>
      </c>
      <c r="BC18" s="301">
        <f t="shared" si="7"/>
        <v>8360860.6180999987</v>
      </c>
      <c r="BD18" s="302">
        <f t="shared" si="8"/>
        <v>12050471.2415</v>
      </c>
    </row>
    <row r="19" spans="1:59" s="22" customFormat="1" ht="12">
      <c r="A19" s="476"/>
      <c r="B19" s="335" t="s">
        <v>139</v>
      </c>
      <c r="C19" s="464">
        <v>836.36930000000098</v>
      </c>
      <c r="D19" s="464">
        <v>1008.2043</v>
      </c>
      <c r="E19" s="394">
        <v>836.38820000000203</v>
      </c>
      <c r="F19" s="394">
        <v>1053.1039000000001</v>
      </c>
      <c r="G19" s="394">
        <v>1176.3367000000001</v>
      </c>
      <c r="H19" s="394">
        <v>937.19680000000301</v>
      </c>
      <c r="I19" s="394">
        <v>1189.242015</v>
      </c>
      <c r="J19" s="394">
        <v>710.25170000000105</v>
      </c>
      <c r="K19" s="394">
        <v>790.04430000000104</v>
      </c>
      <c r="L19" s="394">
        <v>920.98057500000095</v>
      </c>
      <c r="M19" s="464">
        <v>798.08870000000104</v>
      </c>
      <c r="N19" s="394">
        <v>877.088950000002</v>
      </c>
      <c r="O19" s="301">
        <f t="shared" si="0"/>
        <v>7747.0929150000075</v>
      </c>
      <c r="P19" s="302">
        <f>SUM(C19:N19)</f>
        <v>11133.295440000011</v>
      </c>
      <c r="Q19" s="316"/>
      <c r="R19" s="313">
        <f t="shared" ref="R19:R20" si="22">+O19-O18</f>
        <v>-92.83938500000113</v>
      </c>
      <c r="S19" s="314">
        <f>IF(ISERR(R19/O18),0,(R19/O18))</f>
        <v>-1.1841860547698993E-2</v>
      </c>
      <c r="T19" s="315">
        <f t="shared" si="19"/>
        <v>30.500365807086645</v>
      </c>
      <c r="U19" s="313">
        <f t="shared" si="20"/>
        <v>968.38661437500093</v>
      </c>
      <c r="V19" s="314">
        <f t="shared" si="21"/>
        <v>0.92828059919212957</v>
      </c>
      <c r="W19" s="316"/>
      <c r="X19" s="476"/>
      <c r="Y19" s="335" t="s">
        <v>139</v>
      </c>
      <c r="Z19" s="343">
        <v>581271.31570000004</v>
      </c>
      <c r="AA19" s="343">
        <v>712159.72849999997</v>
      </c>
      <c r="AB19" s="363">
        <v>599612.02240000002</v>
      </c>
      <c r="AC19" s="363">
        <v>761492.93489999999</v>
      </c>
      <c r="AD19" s="363">
        <v>839827.89580000006</v>
      </c>
      <c r="AE19" s="363">
        <v>659207.17810000002</v>
      </c>
      <c r="AF19" s="363">
        <v>825093.45149999997</v>
      </c>
      <c r="AG19" s="363">
        <v>497810.2121</v>
      </c>
      <c r="AH19" s="363">
        <v>552188.05420000001</v>
      </c>
      <c r="AI19" s="363">
        <v>639677.06389999995</v>
      </c>
      <c r="AJ19" s="303">
        <v>542793.08990000002</v>
      </c>
      <c r="AK19" s="343">
        <v>594294.196</v>
      </c>
      <c r="AL19" s="301">
        <f t="shared" si="5"/>
        <v>5476474.739000001</v>
      </c>
      <c r="AM19" s="302">
        <f t="shared" ref="AM19" si="23">SUM(Z19:AK19)</f>
        <v>7805427.1430000011</v>
      </c>
      <c r="AN19" s="316"/>
      <c r="AO19" s="475"/>
      <c r="AP19" s="335" t="s">
        <v>139</v>
      </c>
      <c r="AQ19" s="343">
        <v>901128.0257</v>
      </c>
      <c r="AR19" s="343">
        <v>1087508.3984999999</v>
      </c>
      <c r="AS19" s="363">
        <v>896594.81240000005</v>
      </c>
      <c r="AT19" s="363">
        <v>1134812.0748999999</v>
      </c>
      <c r="AU19" s="363">
        <v>1263861.2858</v>
      </c>
      <c r="AV19" s="363">
        <v>1007091.3281</v>
      </c>
      <c r="AW19" s="363">
        <v>1277717.9114999999</v>
      </c>
      <c r="AX19" s="363">
        <v>767194.95209999999</v>
      </c>
      <c r="AY19" s="363">
        <v>850782.33420000004</v>
      </c>
      <c r="AZ19" s="363">
        <v>989844.83389999997</v>
      </c>
      <c r="BA19" s="303">
        <v>855678.83990000002</v>
      </c>
      <c r="BB19" s="343">
        <v>942291.31599999999</v>
      </c>
      <c r="BC19" s="301">
        <f t="shared" si="7"/>
        <v>8335908.7889999999</v>
      </c>
      <c r="BD19" s="302">
        <f t="shared" ref="BD19" si="24">SUM(AQ19:BB19)</f>
        <v>11974506.113</v>
      </c>
      <c r="BF19" s="340">
        <f>SUM(F19:H19)</f>
        <v>3166.6374000000028</v>
      </c>
      <c r="BG19" s="340">
        <f>SUM(AT19:AV19)</f>
        <v>3405764.6888000001</v>
      </c>
    </row>
    <row r="20" spans="1:59" s="22" customFormat="1" ht="12">
      <c r="A20" s="476"/>
      <c r="B20" s="335" t="s">
        <v>193</v>
      </c>
      <c r="C20" s="464">
        <v>1114.9876999999999</v>
      </c>
      <c r="D20" s="529">
        <v>989.714400000002</v>
      </c>
      <c r="E20" s="394">
        <v>974.83730000000196</v>
      </c>
      <c r="F20" s="529">
        <v>1079.69175</v>
      </c>
      <c r="G20" s="394">
        <v>1084.7623000000001</v>
      </c>
      <c r="H20" s="394">
        <v>990.49157500000103</v>
      </c>
      <c r="I20" s="394">
        <v>1166.537675</v>
      </c>
      <c r="J20" s="394">
        <v>824.74130000000105</v>
      </c>
      <c r="K20" s="336">
        <v>971.47651006711453</v>
      </c>
      <c r="L20" s="336">
        <v>971.95656179345497</v>
      </c>
      <c r="M20" s="336">
        <v>1003.7776412776414</v>
      </c>
      <c r="N20" s="336">
        <v>1016.5808849557521</v>
      </c>
      <c r="O20" s="301">
        <f t="shared" si="0"/>
        <v>8225.7640000000065</v>
      </c>
      <c r="P20" s="302">
        <f>SUM(C20:N20)</f>
        <v>12189.55559809397</v>
      </c>
      <c r="Q20" s="316"/>
      <c r="R20" s="313">
        <f t="shared" si="22"/>
        <v>478.67108499999904</v>
      </c>
      <c r="S20" s="314">
        <f>IF(ISERR(R20/O19),0,(R20/O19))</f>
        <v>6.1787187820245545E-2</v>
      </c>
      <c r="T20" s="315">
        <f t="shared" si="19"/>
        <v>32.384897637795298</v>
      </c>
      <c r="U20" s="313">
        <f t="shared" si="20"/>
        <v>1028.2205000000008</v>
      </c>
      <c r="V20" s="314">
        <f t="shared" si="21"/>
        <v>0.98563644692430374</v>
      </c>
      <c r="W20" s="316"/>
      <c r="X20" s="476"/>
      <c r="Y20" s="335" t="s">
        <v>193</v>
      </c>
      <c r="Z20" s="343">
        <v>732554.22490000003</v>
      </c>
      <c r="AA20" s="344">
        <v>640116.63080000004</v>
      </c>
      <c r="AB20" s="363">
        <v>629657.83900000004</v>
      </c>
      <c r="AC20" s="344">
        <v>705392.73219999997</v>
      </c>
      <c r="AD20" s="363">
        <v>694858.10060000001</v>
      </c>
      <c r="AE20" s="363">
        <v>635855.55630000005</v>
      </c>
      <c r="AF20" s="363">
        <v>752452.88489999995</v>
      </c>
      <c r="AG20" s="363">
        <v>518654.19750000001</v>
      </c>
      <c r="AH20" s="506">
        <v>620479.30389063281</v>
      </c>
      <c r="AI20" s="506">
        <v>623585.66353819193</v>
      </c>
      <c r="AJ20" s="507">
        <v>644621.37947540591</v>
      </c>
      <c r="AK20" s="506">
        <v>652843.56361475238</v>
      </c>
      <c r="AL20" s="301">
        <f t="shared" si="5"/>
        <v>5309542.1661999999</v>
      </c>
      <c r="AM20" s="302">
        <f t="shared" ref="AM20" si="25">SUM(Z20:AK20)</f>
        <v>7851072.0767189823</v>
      </c>
      <c r="AN20" s="316"/>
      <c r="AO20" s="310"/>
      <c r="AP20" s="335" t="s">
        <v>193</v>
      </c>
      <c r="AQ20" s="343">
        <v>1201964.7649000001</v>
      </c>
      <c r="AR20" s="344">
        <v>1065290.9208</v>
      </c>
      <c r="AS20" s="363">
        <v>1049623.219</v>
      </c>
      <c r="AT20" s="344">
        <v>1165670.6721999999</v>
      </c>
      <c r="AU20" s="363">
        <v>1161180.1606000001</v>
      </c>
      <c r="AV20" s="363">
        <v>1069420.4663</v>
      </c>
      <c r="AW20" s="363">
        <v>1249620.0249000001</v>
      </c>
      <c r="AX20" s="363">
        <v>885692.79749999999</v>
      </c>
      <c r="AY20" s="506">
        <v>1044089.4110386302</v>
      </c>
      <c r="AZ20" s="506">
        <v>1047502.1742583329</v>
      </c>
      <c r="BA20" s="507">
        <v>1083115.3438841167</v>
      </c>
      <c r="BB20" s="506">
        <v>1096930.5446905408</v>
      </c>
      <c r="BC20" s="301">
        <f t="shared" si="7"/>
        <v>8848463.0262000002</v>
      </c>
      <c r="BD20" s="302">
        <f t="shared" si="8"/>
        <v>13120100.500071619</v>
      </c>
      <c r="BF20" s="340">
        <f>SUM(F20:H20)</f>
        <v>3154.9456250000012</v>
      </c>
      <c r="BG20" s="340">
        <f>SUM(AT20:AV20)</f>
        <v>3396271.2990999999</v>
      </c>
    </row>
    <row r="21" spans="1:59" s="22" customFormat="1" ht="12">
      <c r="A21" s="476"/>
      <c r="B21" s="335" t="s">
        <v>194</v>
      </c>
      <c r="C21" s="394">
        <v>875</v>
      </c>
      <c r="D21" s="394">
        <v>924.99999999999989</v>
      </c>
      <c r="E21" s="394">
        <v>940.00000000000011</v>
      </c>
      <c r="F21" s="394">
        <v>1015</v>
      </c>
      <c r="G21" s="394">
        <v>1035</v>
      </c>
      <c r="H21" s="394">
        <v>1035</v>
      </c>
      <c r="I21" s="394">
        <v>990</v>
      </c>
      <c r="J21" s="394">
        <v>865</v>
      </c>
      <c r="K21" s="394">
        <v>965.00000000000034</v>
      </c>
      <c r="L21" s="394">
        <v>965.00000000000011</v>
      </c>
      <c r="M21" s="394">
        <v>1015</v>
      </c>
      <c r="N21" s="394">
        <v>1015</v>
      </c>
      <c r="O21" s="301">
        <f t="shared" si="0"/>
        <v>7680</v>
      </c>
      <c r="P21" s="302">
        <f t="shared" si="18"/>
        <v>11640</v>
      </c>
      <c r="Q21" s="316"/>
      <c r="R21" s="313"/>
      <c r="S21" s="314"/>
      <c r="T21" s="315"/>
      <c r="U21" s="313"/>
      <c r="V21" s="314"/>
      <c r="W21" s="316"/>
      <c r="X21" s="554"/>
      <c r="Y21" s="335" t="s">
        <v>194</v>
      </c>
      <c r="Z21" s="343">
        <v>550824.19335790118</v>
      </c>
      <c r="AA21" s="343">
        <v>581612.50264218519</v>
      </c>
      <c r="AB21" s="343">
        <v>589871.8993183549</v>
      </c>
      <c r="AC21" s="343">
        <v>637091.52117652446</v>
      </c>
      <c r="AD21" s="343">
        <v>649572.43598434154</v>
      </c>
      <c r="AE21" s="363">
        <v>651185.36389641964</v>
      </c>
      <c r="AF21" s="363">
        <v>622288.59386205417</v>
      </c>
      <c r="AG21" s="363">
        <v>543304.53784186288</v>
      </c>
      <c r="AH21" s="343">
        <v>606988.44959422247</v>
      </c>
      <c r="AI21" s="343">
        <v>605091.51703251246</v>
      </c>
      <c r="AJ21" s="343">
        <v>638659.72936103621</v>
      </c>
      <c r="AK21" s="343">
        <v>638659.72936103621</v>
      </c>
      <c r="AL21" s="301">
        <f t="shared" si="5"/>
        <v>4825751.0480796443</v>
      </c>
      <c r="AM21" s="302">
        <f t="shared" si="6"/>
        <v>7315150.4734284515</v>
      </c>
      <c r="AN21" s="316"/>
      <c r="AO21" s="554"/>
      <c r="AP21" s="335" t="s">
        <v>194</v>
      </c>
      <c r="AQ21" s="343">
        <v>944578.5683579013</v>
      </c>
      <c r="AR21" s="343">
        <v>998620.82694201951</v>
      </c>
      <c r="AS21" s="343">
        <v>1013093.714959154</v>
      </c>
      <c r="AT21" s="343">
        <v>1094008.5163410769</v>
      </c>
      <c r="AU21" s="343">
        <v>1115467.5372450261</v>
      </c>
      <c r="AV21" s="363">
        <v>1117143.8422154239</v>
      </c>
      <c r="AW21" s="363">
        <v>1067793.5438620539</v>
      </c>
      <c r="AX21" s="363">
        <v>932761.75159242831</v>
      </c>
      <c r="AY21" s="343">
        <v>1041468.551594512</v>
      </c>
      <c r="AZ21" s="343">
        <v>1039518.87321212</v>
      </c>
      <c r="BA21" s="343">
        <v>1095414.804361036</v>
      </c>
      <c r="BB21" s="343">
        <v>1095414.804361036</v>
      </c>
      <c r="BC21" s="301">
        <f t="shared" si="7"/>
        <v>8283468.3015150847</v>
      </c>
      <c r="BD21" s="302">
        <f t="shared" si="8"/>
        <v>12555285.335043788</v>
      </c>
      <c r="BF21" s="340">
        <f>SUM(F21:H21)</f>
        <v>3085</v>
      </c>
      <c r="BG21" s="340">
        <f>SUM(AT21:AV21)</f>
        <v>3326619.895801527</v>
      </c>
    </row>
    <row r="22" spans="1:59" s="22" customFormat="1" thickBot="1">
      <c r="A22" s="477"/>
      <c r="B22" s="338" t="s">
        <v>18</v>
      </c>
      <c r="C22" s="406">
        <f t="shared" ref="C22:N22" si="26">C20-C21</f>
        <v>239.9876999999999</v>
      </c>
      <c r="D22" s="406">
        <f t="shared" si="26"/>
        <v>64.714400000002115</v>
      </c>
      <c r="E22" s="406">
        <f t="shared" si="26"/>
        <v>34.837300000001846</v>
      </c>
      <c r="F22" s="406">
        <f t="shared" si="26"/>
        <v>64.691749999999956</v>
      </c>
      <c r="G22" s="406">
        <f t="shared" si="26"/>
        <v>49.762300000000096</v>
      </c>
      <c r="H22" s="406">
        <f t="shared" si="26"/>
        <v>-44.508424999998965</v>
      </c>
      <c r="I22" s="406">
        <f t="shared" si="26"/>
        <v>176.53767500000004</v>
      </c>
      <c r="J22" s="406">
        <f t="shared" si="26"/>
        <v>-40.258699999998953</v>
      </c>
      <c r="K22" s="406">
        <f t="shared" si="26"/>
        <v>6.4765100671141909</v>
      </c>
      <c r="L22" s="406">
        <f t="shared" si="26"/>
        <v>6.9565617934548527</v>
      </c>
      <c r="M22" s="406">
        <f t="shared" si="26"/>
        <v>-11.222358722358649</v>
      </c>
      <c r="N22" s="406">
        <f t="shared" si="26"/>
        <v>1.5808849557521398</v>
      </c>
      <c r="O22" s="306">
        <f t="shared" si="0"/>
        <v>545.76400000000604</v>
      </c>
      <c r="P22" s="307">
        <f>SUM(C22:N22)</f>
        <v>549.55559809396857</v>
      </c>
      <c r="Q22" s="316"/>
      <c r="R22" s="320"/>
      <c r="S22" s="324"/>
      <c r="T22" s="325"/>
      <c r="U22" s="320"/>
      <c r="V22" s="324"/>
      <c r="W22" s="316"/>
      <c r="X22" s="555"/>
      <c r="Y22" s="338" t="s">
        <v>18</v>
      </c>
      <c r="Z22" s="342">
        <f t="shared" ref="Z22:AK22" si="27">Z20-Z21</f>
        <v>181730.03154209885</v>
      </c>
      <c r="AA22" s="342">
        <f t="shared" si="27"/>
        <v>58504.128157814848</v>
      </c>
      <c r="AB22" s="342">
        <f t="shared" si="27"/>
        <v>39785.939681645134</v>
      </c>
      <c r="AC22" s="342">
        <f t="shared" si="27"/>
        <v>68301.211023475509</v>
      </c>
      <c r="AD22" s="342">
        <f t="shared" si="27"/>
        <v>45285.664615658461</v>
      </c>
      <c r="AE22" s="540">
        <f t="shared" si="27"/>
        <v>-15329.807596419589</v>
      </c>
      <c r="AF22" s="540">
        <f t="shared" si="27"/>
        <v>130164.29103794578</v>
      </c>
      <c r="AG22" s="540">
        <f t="shared" si="27"/>
        <v>-24650.340341862873</v>
      </c>
      <c r="AH22" s="342">
        <f t="shared" si="27"/>
        <v>13490.85429641034</v>
      </c>
      <c r="AI22" s="342">
        <f t="shared" si="27"/>
        <v>18494.14650567947</v>
      </c>
      <c r="AJ22" s="342">
        <f t="shared" si="27"/>
        <v>5961.6501143696951</v>
      </c>
      <c r="AK22" s="342">
        <f t="shared" si="27"/>
        <v>14183.834253716166</v>
      </c>
      <c r="AL22" s="306">
        <f t="shared" si="5"/>
        <v>483791.11812035611</v>
      </c>
      <c r="AM22" s="347">
        <f t="shared" si="6"/>
        <v>535921.60329053178</v>
      </c>
      <c r="AN22" s="316"/>
      <c r="AO22" s="555"/>
      <c r="AP22" s="338" t="s">
        <v>18</v>
      </c>
      <c r="AQ22" s="342">
        <f t="shared" ref="AQ22:BB22" si="28">AQ20-AQ21</f>
        <v>257386.19654209877</v>
      </c>
      <c r="AR22" s="342">
        <f t="shared" si="28"/>
        <v>66670.09385798045</v>
      </c>
      <c r="AS22" s="342">
        <f t="shared" si="28"/>
        <v>36529.504040846019</v>
      </c>
      <c r="AT22" s="342">
        <f t="shared" si="28"/>
        <v>71662.155858922983</v>
      </c>
      <c r="AU22" s="342">
        <f t="shared" si="28"/>
        <v>45712.62335497397</v>
      </c>
      <c r="AV22" s="540">
        <f t="shared" si="28"/>
        <v>-47723.375915423967</v>
      </c>
      <c r="AW22" s="540">
        <f t="shared" si="28"/>
        <v>181826.48103794619</v>
      </c>
      <c r="AX22" s="540">
        <f t="shared" si="28"/>
        <v>-47068.954092428321</v>
      </c>
      <c r="AY22" s="342">
        <f t="shared" si="28"/>
        <v>2620.8594441182213</v>
      </c>
      <c r="AZ22" s="342">
        <f t="shared" si="28"/>
        <v>7983.3010462129023</v>
      </c>
      <c r="BA22" s="342">
        <f t="shared" si="28"/>
        <v>-12299.46047691931</v>
      </c>
      <c r="BB22" s="342">
        <f t="shared" si="28"/>
        <v>1515.7403295047116</v>
      </c>
      <c r="BC22" s="306">
        <f t="shared" si="7"/>
        <v>564994.72468491609</v>
      </c>
      <c r="BD22" s="347">
        <f t="shared" si="8"/>
        <v>564815.16502783261</v>
      </c>
    </row>
    <row r="23" spans="1:59" s="22" customFormat="1" ht="12">
      <c r="A23" s="379" t="s">
        <v>28</v>
      </c>
      <c r="B23" s="332" t="s">
        <v>86</v>
      </c>
      <c r="C23" s="405">
        <v>261</v>
      </c>
      <c r="D23" s="405">
        <v>249.25</v>
      </c>
      <c r="E23" s="405">
        <v>192</v>
      </c>
      <c r="F23" s="405">
        <v>263</v>
      </c>
      <c r="G23" s="405">
        <v>302.5</v>
      </c>
      <c r="H23" s="405">
        <v>361.375</v>
      </c>
      <c r="I23" s="405">
        <v>300.5</v>
      </c>
      <c r="J23" s="405">
        <v>406.625</v>
      </c>
      <c r="K23" s="405">
        <v>228.82499999999999</v>
      </c>
      <c r="L23" s="405">
        <v>205.92500000000001</v>
      </c>
      <c r="M23" s="405">
        <v>278.75</v>
      </c>
      <c r="N23" s="405">
        <v>287.85000000000002</v>
      </c>
      <c r="O23" s="333">
        <f t="shared" si="0"/>
        <v>2336.25</v>
      </c>
      <c r="P23" s="334">
        <f t="shared" si="18"/>
        <v>3337.6</v>
      </c>
      <c r="Q23" s="316"/>
      <c r="R23" s="313"/>
      <c r="S23" s="314"/>
      <c r="T23" s="315">
        <f t="shared" ref="T23:T28" si="29">O23/$O$3</f>
        <v>9.1978346456692908</v>
      </c>
      <c r="U23" s="313">
        <f t="shared" ref="U23:U28" si="30">+O23/$I$1</f>
        <v>292.03125</v>
      </c>
      <c r="V23" s="314">
        <f t="shared" ref="V23:V28" si="31">O23/$O$39</f>
        <v>0.27993669027301327</v>
      </c>
      <c r="W23" s="316"/>
      <c r="X23" s="573"/>
      <c r="Y23" s="335" t="s">
        <v>86</v>
      </c>
      <c r="Z23" s="343">
        <v>120484.63800000001</v>
      </c>
      <c r="AA23" s="343">
        <v>125666.39200000001</v>
      </c>
      <c r="AB23" s="343">
        <v>99125.254000000001</v>
      </c>
      <c r="AC23" s="343">
        <v>149590.402</v>
      </c>
      <c r="AD23" s="343">
        <v>180220.242</v>
      </c>
      <c r="AE23" s="363">
        <v>217345.62599999999</v>
      </c>
      <c r="AF23" s="363">
        <v>180620.712</v>
      </c>
      <c r="AG23" s="363">
        <v>238644.98199999999</v>
      </c>
      <c r="AH23" s="343">
        <v>494082.68349999998</v>
      </c>
      <c r="AI23" s="343">
        <v>123330.834</v>
      </c>
      <c r="AJ23" s="343">
        <v>169351.38399999999</v>
      </c>
      <c r="AK23" s="343">
        <v>171808.71799999999</v>
      </c>
      <c r="AL23" s="301">
        <f t="shared" si="5"/>
        <v>1311698.2480000001</v>
      </c>
      <c r="AM23" s="302">
        <f t="shared" si="6"/>
        <v>2270271.8675000002</v>
      </c>
      <c r="AN23" s="316"/>
      <c r="AO23" s="310"/>
      <c r="AP23" s="335" t="s">
        <v>86</v>
      </c>
      <c r="AQ23" s="343">
        <v>269429.038</v>
      </c>
      <c r="AR23" s="343">
        <v>259761.72200000001</v>
      </c>
      <c r="AS23" s="343">
        <v>201263.46400000001</v>
      </c>
      <c r="AT23" s="343">
        <v>278232.49200000003</v>
      </c>
      <c r="AU23" s="343">
        <v>311172.022</v>
      </c>
      <c r="AV23" s="363">
        <v>379452.386</v>
      </c>
      <c r="AW23" s="363">
        <v>319950.19199999998</v>
      </c>
      <c r="AX23" s="363">
        <v>423963.37199999997</v>
      </c>
      <c r="AY23" s="343">
        <v>239375.05900000001</v>
      </c>
      <c r="AZ23" s="343">
        <v>214032.65400000001</v>
      </c>
      <c r="BA23" s="343">
        <v>290677.20400000003</v>
      </c>
      <c r="BB23" s="343">
        <v>295162.52799999999</v>
      </c>
      <c r="BC23" s="301">
        <f t="shared" si="7"/>
        <v>2443224.6880000001</v>
      </c>
      <c r="BD23" s="302">
        <f t="shared" si="8"/>
        <v>3482472.1329999999</v>
      </c>
    </row>
    <row r="24" spans="1:59" s="22" customFormat="1" ht="12">
      <c r="A24" s="476"/>
      <c r="B24" s="335" t="s">
        <v>96</v>
      </c>
      <c r="C24" s="394">
        <v>339.47500000000002</v>
      </c>
      <c r="D24" s="394">
        <v>458.875</v>
      </c>
      <c r="E24" s="394">
        <v>300.97500000000002</v>
      </c>
      <c r="F24" s="394">
        <v>503.875</v>
      </c>
      <c r="G24" s="394">
        <v>364.5</v>
      </c>
      <c r="H24" s="394">
        <v>571.75</v>
      </c>
      <c r="I24" s="394">
        <v>298.25</v>
      </c>
      <c r="J24" s="394">
        <v>314</v>
      </c>
      <c r="K24" s="394">
        <v>404</v>
      </c>
      <c r="L24" s="394">
        <v>374.5</v>
      </c>
      <c r="M24" s="394">
        <v>334.375</v>
      </c>
      <c r="N24" s="394">
        <v>386.25</v>
      </c>
      <c r="O24" s="301">
        <f t="shared" si="0"/>
        <v>3151.7</v>
      </c>
      <c r="P24" s="302">
        <f t="shared" si="18"/>
        <v>4650.8249999999998</v>
      </c>
      <c r="Q24" s="316"/>
      <c r="R24" s="313">
        <f>+O24-O23</f>
        <v>815.44999999999982</v>
      </c>
      <c r="S24" s="314">
        <f>IF(ISERR(R24/O23),0,(R24/O23))</f>
        <v>0.34904226859283033</v>
      </c>
      <c r="T24" s="315">
        <f t="shared" si="29"/>
        <v>12.408267716535432</v>
      </c>
      <c r="U24" s="313">
        <f t="shared" si="30"/>
        <v>393.96249999999998</v>
      </c>
      <c r="V24" s="314">
        <f t="shared" si="31"/>
        <v>0.37764642770827433</v>
      </c>
      <c r="W24" s="316"/>
      <c r="X24" s="572"/>
      <c r="Y24" s="335" t="s">
        <v>96</v>
      </c>
      <c r="Z24" s="343">
        <v>206505.42660000001</v>
      </c>
      <c r="AA24" s="343">
        <v>283615.24599999998</v>
      </c>
      <c r="AB24" s="343">
        <v>189597.36199999999</v>
      </c>
      <c r="AC24" s="343">
        <v>323047.54700000002</v>
      </c>
      <c r="AD24" s="343">
        <v>231969.016</v>
      </c>
      <c r="AE24" s="363">
        <v>373871.35399999999</v>
      </c>
      <c r="AF24" s="363">
        <v>190100.204</v>
      </c>
      <c r="AG24" s="363">
        <v>201953.42199999999</v>
      </c>
      <c r="AH24" s="343">
        <v>260150.33600000001</v>
      </c>
      <c r="AI24" s="343">
        <v>242983.4</v>
      </c>
      <c r="AJ24" s="343">
        <v>212152.82199999999</v>
      </c>
      <c r="AK24" s="343">
        <v>240527.902</v>
      </c>
      <c r="AL24" s="301">
        <f t="shared" si="5"/>
        <v>2000659.5776</v>
      </c>
      <c r="AM24" s="302">
        <f t="shared" si="6"/>
        <v>2956474.0376000004</v>
      </c>
      <c r="AN24" s="316"/>
      <c r="AO24" s="310"/>
      <c r="AP24" s="335" t="s">
        <v>96</v>
      </c>
      <c r="AQ24" s="343">
        <v>352019.08659999998</v>
      </c>
      <c r="AR24" s="343">
        <v>477319.946</v>
      </c>
      <c r="AS24" s="343">
        <v>313024.48200000002</v>
      </c>
      <c r="AT24" s="343">
        <v>524338.98699999996</v>
      </c>
      <c r="AU24" s="343">
        <v>379106.75599999999</v>
      </c>
      <c r="AV24" s="363">
        <v>603999.35400000005</v>
      </c>
      <c r="AW24" s="363">
        <v>312767.50400000002</v>
      </c>
      <c r="AX24" s="363">
        <v>332546.42200000002</v>
      </c>
      <c r="AY24" s="343">
        <v>427474.04599999997</v>
      </c>
      <c r="AZ24" s="343">
        <v>394503.22</v>
      </c>
      <c r="BA24" s="343">
        <v>351485.772</v>
      </c>
      <c r="BB24" s="343">
        <v>400750.30200000003</v>
      </c>
      <c r="BC24" s="301">
        <f t="shared" si="7"/>
        <v>3295122.5376000004</v>
      </c>
      <c r="BD24" s="302">
        <f t="shared" si="8"/>
        <v>4869335.8776000002</v>
      </c>
    </row>
    <row r="25" spans="1:59" s="22" customFormat="1" ht="12">
      <c r="A25" s="476"/>
      <c r="B25" s="335" t="s">
        <v>119</v>
      </c>
      <c r="C25" s="394">
        <v>474.25</v>
      </c>
      <c r="D25" s="394">
        <v>489</v>
      </c>
      <c r="E25" s="394">
        <v>409</v>
      </c>
      <c r="F25" s="394">
        <v>601.375</v>
      </c>
      <c r="G25" s="394">
        <v>545.75</v>
      </c>
      <c r="H25" s="394">
        <v>574.5</v>
      </c>
      <c r="I25" s="394">
        <v>587.5</v>
      </c>
      <c r="J25" s="394">
        <v>403.625</v>
      </c>
      <c r="K25" s="394">
        <v>444.5</v>
      </c>
      <c r="L25" s="394">
        <v>370.875</v>
      </c>
      <c r="M25" s="394">
        <v>390.25</v>
      </c>
      <c r="N25" s="394">
        <v>476.875</v>
      </c>
      <c r="O25" s="301">
        <f t="shared" si="0"/>
        <v>4085</v>
      </c>
      <c r="P25" s="302">
        <f t="shared" si="18"/>
        <v>5767.5</v>
      </c>
      <c r="Q25" s="316"/>
      <c r="R25" s="313">
        <f>+O25-O24</f>
        <v>933.30000000000018</v>
      </c>
      <c r="S25" s="314">
        <f>IF(ISERR(R25/O24),0,(R25/O24))</f>
        <v>0.29612590030777047</v>
      </c>
      <c r="T25" s="315">
        <f t="shared" si="29"/>
        <v>16.08267716535433</v>
      </c>
      <c r="U25" s="313">
        <f t="shared" si="30"/>
        <v>510.625</v>
      </c>
      <c r="V25" s="314">
        <f t="shared" si="31"/>
        <v>0.48947731611140044</v>
      </c>
      <c r="W25" s="316"/>
      <c r="X25" s="476"/>
      <c r="Y25" s="335" t="s">
        <v>119</v>
      </c>
      <c r="Z25" s="343">
        <v>297172.217</v>
      </c>
      <c r="AA25" s="343">
        <v>317244.03600000002</v>
      </c>
      <c r="AB25" s="343">
        <v>272778.77799999999</v>
      </c>
      <c r="AC25" s="343">
        <v>396400.98599999998</v>
      </c>
      <c r="AD25" s="343">
        <v>356743.19</v>
      </c>
      <c r="AE25" s="363">
        <v>386867.91600000003</v>
      </c>
      <c r="AF25" s="363">
        <v>391415.538</v>
      </c>
      <c r="AG25" s="363">
        <v>265523.19799999997</v>
      </c>
      <c r="AH25" s="343">
        <v>290770.00400000002</v>
      </c>
      <c r="AI25" s="343">
        <v>246650.402</v>
      </c>
      <c r="AJ25" s="303">
        <v>259071.86</v>
      </c>
      <c r="AK25" s="343">
        <v>316279.18199999997</v>
      </c>
      <c r="AL25" s="301">
        <f t="shared" si="5"/>
        <v>2684145.8589999997</v>
      </c>
      <c r="AM25" s="302">
        <f t="shared" si="6"/>
        <v>3796917.3069999996</v>
      </c>
      <c r="AN25" s="316"/>
      <c r="AO25" s="310"/>
      <c r="AP25" s="335" t="s">
        <v>119</v>
      </c>
      <c r="AQ25" s="343">
        <v>497329.217</v>
      </c>
      <c r="AR25" s="343">
        <v>515875.83600000001</v>
      </c>
      <c r="AS25" s="343">
        <v>433339.37800000003</v>
      </c>
      <c r="AT25" s="343">
        <v>633250.27599999995</v>
      </c>
      <c r="AU25" s="343">
        <v>571427.46</v>
      </c>
      <c r="AV25" s="363">
        <v>601489.51599999995</v>
      </c>
      <c r="AW25" s="363">
        <v>615495.32799999998</v>
      </c>
      <c r="AX25" s="363">
        <v>422898.37800000003</v>
      </c>
      <c r="AY25" s="343">
        <v>467322.91399999999</v>
      </c>
      <c r="AZ25" s="343">
        <v>387352.42200000002</v>
      </c>
      <c r="BA25" s="303">
        <v>411392.34</v>
      </c>
      <c r="BB25" s="343">
        <v>500447.83199999999</v>
      </c>
      <c r="BC25" s="301">
        <f t="shared" si="7"/>
        <v>4291105.3890000004</v>
      </c>
      <c r="BD25" s="302">
        <f t="shared" si="8"/>
        <v>6057620.8970000008</v>
      </c>
    </row>
    <row r="26" spans="1:59" s="22" customFormat="1" ht="12">
      <c r="A26" s="476"/>
      <c r="B26" s="335" t="s">
        <v>124</v>
      </c>
      <c r="C26" s="394">
        <v>513.875</v>
      </c>
      <c r="D26" s="394">
        <v>493.7851</v>
      </c>
      <c r="E26" s="394">
        <v>524.41365000000098</v>
      </c>
      <c r="F26" s="394">
        <v>480.73630000000003</v>
      </c>
      <c r="G26" s="394">
        <v>711.21770000000095</v>
      </c>
      <c r="H26" s="394">
        <v>687.00600000000099</v>
      </c>
      <c r="I26" s="394">
        <v>504.58980000000003</v>
      </c>
      <c r="J26" s="394">
        <v>577.02380000000005</v>
      </c>
      <c r="K26" s="394">
        <v>357.80954250000002</v>
      </c>
      <c r="L26" s="394">
        <v>429.94119999999998</v>
      </c>
      <c r="M26" s="394">
        <v>453.10160000000099</v>
      </c>
      <c r="N26" s="394">
        <v>503.78320000000201</v>
      </c>
      <c r="O26" s="301">
        <f t="shared" si="0"/>
        <v>4492.6473500000038</v>
      </c>
      <c r="P26" s="302">
        <f>SUM(C26:N26)</f>
        <v>6237.2828925000067</v>
      </c>
      <c r="Q26" s="316"/>
      <c r="R26" s="313">
        <f>+O26-O25</f>
        <v>407.64735000000383</v>
      </c>
      <c r="S26" s="314">
        <f>IF(ISERR(R26/O25),0,(R26/O25))</f>
        <v>9.9791272949817336E-2</v>
      </c>
      <c r="T26" s="315">
        <f t="shared" si="29"/>
        <v>17.687587992125998</v>
      </c>
      <c r="U26" s="313">
        <f t="shared" si="30"/>
        <v>561.58091875000048</v>
      </c>
      <c r="V26" s="314">
        <f t="shared" si="31"/>
        <v>0.53832288056621724</v>
      </c>
      <c r="W26" s="316"/>
      <c r="X26" s="476"/>
      <c r="Y26" s="335" t="s">
        <v>124</v>
      </c>
      <c r="Z26" s="343">
        <v>336375.79200000002</v>
      </c>
      <c r="AA26" s="343">
        <v>329490.93689999997</v>
      </c>
      <c r="AB26" s="343">
        <v>371985.41700000002</v>
      </c>
      <c r="AC26" s="343">
        <v>352797.19630000001</v>
      </c>
      <c r="AD26" s="343">
        <v>524626.23179999995</v>
      </c>
      <c r="AE26" s="363">
        <v>502185.16389999999</v>
      </c>
      <c r="AF26" s="363">
        <v>372190.3101</v>
      </c>
      <c r="AG26" s="363">
        <v>409701.8002</v>
      </c>
      <c r="AH26" s="343">
        <v>255616.7303</v>
      </c>
      <c r="AI26" s="343">
        <v>300462.42070000002</v>
      </c>
      <c r="AJ26" s="303">
        <v>309988.0502</v>
      </c>
      <c r="AK26" s="344">
        <v>348875.33480000001</v>
      </c>
      <c r="AL26" s="301">
        <f t="shared" si="5"/>
        <v>3199352.8481999999</v>
      </c>
      <c r="AM26" s="302">
        <f t="shared" si="6"/>
        <v>4414295.3842000002</v>
      </c>
      <c r="AN26" s="316"/>
      <c r="AO26" s="310"/>
      <c r="AP26" s="335" t="s">
        <v>124</v>
      </c>
      <c r="AQ26" s="343">
        <v>536233.72199999995</v>
      </c>
      <c r="AR26" s="343">
        <v>520659.5269</v>
      </c>
      <c r="AS26" s="343">
        <v>570801.81700000004</v>
      </c>
      <c r="AT26" s="343">
        <v>527188.32629999996</v>
      </c>
      <c r="AU26" s="343">
        <v>777970.59180000005</v>
      </c>
      <c r="AV26" s="363">
        <v>751473.66390000004</v>
      </c>
      <c r="AW26" s="363">
        <v>552777.11010000005</v>
      </c>
      <c r="AX26" s="363">
        <v>627805.69019999995</v>
      </c>
      <c r="AY26" s="343">
        <v>390786.39030000003</v>
      </c>
      <c r="AZ26" s="343">
        <v>465052.2807</v>
      </c>
      <c r="BA26" s="303">
        <v>489128.8602</v>
      </c>
      <c r="BB26" s="344">
        <v>551444.22479999997</v>
      </c>
      <c r="BC26" s="301">
        <f t="shared" si="7"/>
        <v>4864910.4482000005</v>
      </c>
      <c r="BD26" s="302">
        <f t="shared" si="8"/>
        <v>6761322.2042000005</v>
      </c>
    </row>
    <row r="27" spans="1:59" s="22" customFormat="1" ht="12">
      <c r="A27" s="476"/>
      <c r="B27" s="335" t="s">
        <v>139</v>
      </c>
      <c r="C27" s="464">
        <v>568.50129749999996</v>
      </c>
      <c r="D27" s="464">
        <v>635.00300000000095</v>
      </c>
      <c r="E27" s="394">
        <v>537.67060000000197</v>
      </c>
      <c r="F27" s="394">
        <v>659.04920000000197</v>
      </c>
      <c r="G27" s="394">
        <v>639.04680000000099</v>
      </c>
      <c r="H27" s="394">
        <v>608.32039999999995</v>
      </c>
      <c r="I27" s="394">
        <v>546.31280000000004</v>
      </c>
      <c r="J27" s="394">
        <v>403.70200000000102</v>
      </c>
      <c r="K27" s="394">
        <v>337.43119999999999</v>
      </c>
      <c r="L27" s="394">
        <v>497.25279999999998</v>
      </c>
      <c r="M27" s="464">
        <v>471.61369999999999</v>
      </c>
      <c r="N27" s="394">
        <v>462.54420000000101</v>
      </c>
      <c r="O27" s="301">
        <f t="shared" si="0"/>
        <v>4597.6060975000073</v>
      </c>
      <c r="P27" s="302">
        <f>SUM(C27:N27)</f>
        <v>6366.4479975000086</v>
      </c>
      <c r="Q27" s="316"/>
      <c r="R27" s="313">
        <f t="shared" ref="R27:R28" si="32">+O27-O26</f>
        <v>104.95874750000348</v>
      </c>
      <c r="S27" s="314">
        <f>IF(ISERR(R27/O26),0,(R27/O26))</f>
        <v>2.3362338354913033E-2</v>
      </c>
      <c r="T27" s="315">
        <f t="shared" si="29"/>
        <v>18.100811407480343</v>
      </c>
      <c r="U27" s="313">
        <f t="shared" si="30"/>
        <v>574.70076218750091</v>
      </c>
      <c r="V27" s="314">
        <f t="shared" si="31"/>
        <v>0.55089936184619659</v>
      </c>
      <c r="W27" s="316"/>
      <c r="X27" s="476"/>
      <c r="Y27" s="335" t="s">
        <v>139</v>
      </c>
      <c r="Z27" s="343">
        <v>391278.72519999999</v>
      </c>
      <c r="AA27" s="343">
        <v>448037.98009999999</v>
      </c>
      <c r="AB27" s="363">
        <v>386761.92910000001</v>
      </c>
      <c r="AC27" s="363">
        <v>472680.19799999997</v>
      </c>
      <c r="AD27" s="363">
        <v>464165.76</v>
      </c>
      <c r="AE27" s="363">
        <v>428246.0736</v>
      </c>
      <c r="AF27" s="363">
        <v>378495.31469999999</v>
      </c>
      <c r="AG27" s="363">
        <v>281828.61969999998</v>
      </c>
      <c r="AH27" s="363">
        <v>236145.8406</v>
      </c>
      <c r="AI27" s="363">
        <v>349554.3749</v>
      </c>
      <c r="AJ27" s="303">
        <v>322554.04580000002</v>
      </c>
      <c r="AK27" s="343">
        <v>314396.3602</v>
      </c>
      <c r="AL27" s="301">
        <f t="shared" si="5"/>
        <v>3251494.6004000003</v>
      </c>
      <c r="AM27" s="302">
        <f t="shared" ref="AM27" si="33">SUM(Z27:AK27)</f>
        <v>4474145.2219000012</v>
      </c>
      <c r="AN27" s="316"/>
      <c r="AO27" s="475"/>
      <c r="AP27" s="335" t="s">
        <v>139</v>
      </c>
      <c r="AQ27" s="343">
        <v>613410.57519999996</v>
      </c>
      <c r="AR27" s="343">
        <v>693033.51009999996</v>
      </c>
      <c r="AS27" s="363">
        <v>586302.23910000001</v>
      </c>
      <c r="AT27" s="363">
        <v>711847.63800000004</v>
      </c>
      <c r="AU27" s="363">
        <v>702510.94</v>
      </c>
      <c r="AV27" s="363">
        <v>662863.88359999994</v>
      </c>
      <c r="AW27" s="363">
        <v>590961.56469999999</v>
      </c>
      <c r="AX27" s="363">
        <v>441116.61969999998</v>
      </c>
      <c r="AY27" s="363">
        <v>366698.51059999998</v>
      </c>
      <c r="AZ27" s="363">
        <v>545548.39489999996</v>
      </c>
      <c r="BA27" s="303">
        <v>508099.17580000003</v>
      </c>
      <c r="BB27" s="343">
        <v>496051.76020000002</v>
      </c>
      <c r="BC27" s="301">
        <f t="shared" si="7"/>
        <v>5002046.9703999991</v>
      </c>
      <c r="BD27" s="302">
        <f t="shared" ref="BD27" si="34">SUM(AQ27:BB27)</f>
        <v>6918444.8118999992</v>
      </c>
      <c r="BF27" s="340">
        <f>SUM(F27:H27)</f>
        <v>1906.4164000000028</v>
      </c>
      <c r="BG27" s="340">
        <f>SUM(AT27:AV27)</f>
        <v>2077222.4616</v>
      </c>
    </row>
    <row r="28" spans="1:59" s="22" customFormat="1" ht="12">
      <c r="A28" s="476"/>
      <c r="B28" s="335" t="s">
        <v>193</v>
      </c>
      <c r="C28" s="464">
        <v>713.81360000000097</v>
      </c>
      <c r="D28" s="529">
        <v>587.6472</v>
      </c>
      <c r="E28" s="394">
        <v>721.24009999999998</v>
      </c>
      <c r="F28" s="529">
        <v>855.76800000000105</v>
      </c>
      <c r="G28" s="394">
        <v>642.03954999999996</v>
      </c>
      <c r="H28" s="394">
        <v>660.53510000000006</v>
      </c>
      <c r="I28" s="394">
        <v>846.35469999999998</v>
      </c>
      <c r="J28" s="394">
        <v>573.56799999999998</v>
      </c>
      <c r="K28" s="336">
        <v>553.69127516778531</v>
      </c>
      <c r="L28" s="336">
        <v>452.69277936242935</v>
      </c>
      <c r="M28" s="336">
        <v>494.4717444717445</v>
      </c>
      <c r="N28" s="336">
        <v>551.62876106194699</v>
      </c>
      <c r="O28" s="301">
        <f t="shared" si="0"/>
        <v>5600.9662500000022</v>
      </c>
      <c r="P28" s="302">
        <f>SUM(C28:N28)</f>
        <v>7653.4508100639086</v>
      </c>
      <c r="Q28" s="316"/>
      <c r="R28" s="313">
        <f t="shared" si="32"/>
        <v>1003.3601524999949</v>
      </c>
      <c r="S28" s="314">
        <f>IF(ISERR(R28/O27),0,(R28/O27))</f>
        <v>0.2182353449212584</v>
      </c>
      <c r="T28" s="315">
        <f t="shared" si="29"/>
        <v>22.051048228346467</v>
      </c>
      <c r="U28" s="313">
        <f t="shared" si="30"/>
        <v>700.12078125000028</v>
      </c>
      <c r="V28" s="314">
        <f t="shared" si="31"/>
        <v>0.67112507409560251</v>
      </c>
      <c r="W28" s="316"/>
      <c r="X28" s="476"/>
      <c r="Y28" s="335" t="s">
        <v>193</v>
      </c>
      <c r="Z28" s="343">
        <v>480354.01160000003</v>
      </c>
      <c r="AA28" s="344">
        <v>372698.78139999998</v>
      </c>
      <c r="AB28" s="363">
        <v>459170.8371</v>
      </c>
      <c r="AC28" s="344">
        <v>552317.19189999998</v>
      </c>
      <c r="AD28" s="363">
        <v>411143.87439999997</v>
      </c>
      <c r="AE28" s="363">
        <v>416335.9057</v>
      </c>
      <c r="AF28" s="363">
        <v>536185.37490000005</v>
      </c>
      <c r="AG28" s="363">
        <v>351260.95289999997</v>
      </c>
      <c r="AH28" s="506">
        <v>353167.52360832121</v>
      </c>
      <c r="AI28" s="506">
        <v>283831.59382319212</v>
      </c>
      <c r="AJ28" s="507">
        <v>310120.78871571348</v>
      </c>
      <c r="AK28" s="506">
        <v>350554.69694998785</v>
      </c>
      <c r="AL28" s="301">
        <f t="shared" si="5"/>
        <v>3579466.9299000003</v>
      </c>
      <c r="AM28" s="302">
        <f t="shared" ref="AM28" si="35">SUM(Z28:AK28)</f>
        <v>4877141.5329972152</v>
      </c>
      <c r="AN28" s="316"/>
      <c r="AO28" s="310"/>
      <c r="AP28" s="335" t="s">
        <v>193</v>
      </c>
      <c r="AQ28" s="343">
        <v>773759.61159999995</v>
      </c>
      <c r="AR28" s="344">
        <v>627357.3014</v>
      </c>
      <c r="AS28" s="363">
        <v>772613.68709999998</v>
      </c>
      <c r="AT28" s="344">
        <v>922341.88190000004</v>
      </c>
      <c r="AU28" s="363">
        <v>693046.85439999995</v>
      </c>
      <c r="AV28" s="363">
        <v>705428.05570000003</v>
      </c>
      <c r="AW28" s="363">
        <v>901297.83490000002</v>
      </c>
      <c r="AX28" s="363">
        <v>607810.75289999996</v>
      </c>
      <c r="AY28" s="506">
        <v>595931.01228990557</v>
      </c>
      <c r="AZ28" s="506">
        <v>481707.78556041763</v>
      </c>
      <c r="BA28" s="507">
        <v>525745.61667341646</v>
      </c>
      <c r="BB28" s="506">
        <v>613735.33051084925</v>
      </c>
      <c r="BC28" s="301">
        <f t="shared" si="7"/>
        <v>6003655.9798999997</v>
      </c>
      <c r="BD28" s="302">
        <f t="shared" si="8"/>
        <v>8220775.7249345891</v>
      </c>
      <c r="BF28" s="340">
        <f>SUM(F28:H28)</f>
        <v>2158.342650000001</v>
      </c>
      <c r="BG28" s="340">
        <f>SUM(AT28:AV28)</f>
        <v>2320816.7919999999</v>
      </c>
    </row>
    <row r="29" spans="1:59" s="22" customFormat="1" ht="12">
      <c r="A29" s="476"/>
      <c r="B29" s="335" t="s">
        <v>194</v>
      </c>
      <c r="C29" s="394">
        <v>574.99999999999977</v>
      </c>
      <c r="D29" s="394">
        <v>599.99999999999989</v>
      </c>
      <c r="E29" s="394">
        <v>600.00000000000011</v>
      </c>
      <c r="F29" s="394">
        <v>675</v>
      </c>
      <c r="G29" s="394">
        <v>679.99999999999989</v>
      </c>
      <c r="H29" s="394">
        <v>694.99999999999989</v>
      </c>
      <c r="I29" s="394">
        <v>625.00000000000011</v>
      </c>
      <c r="J29" s="394">
        <v>555</v>
      </c>
      <c r="K29" s="394">
        <v>550</v>
      </c>
      <c r="L29" s="394">
        <v>483.33333333333348</v>
      </c>
      <c r="M29" s="394">
        <v>550.00000000000011</v>
      </c>
      <c r="N29" s="394">
        <v>566.66666666666674</v>
      </c>
      <c r="O29" s="301">
        <f t="shared" si="0"/>
        <v>5005</v>
      </c>
      <c r="P29" s="302">
        <f t="shared" si="18"/>
        <v>7155.0000000000009</v>
      </c>
      <c r="Q29" s="316"/>
      <c r="R29" s="313"/>
      <c r="S29" s="314"/>
      <c r="T29" s="315"/>
      <c r="U29" s="313"/>
      <c r="V29" s="314"/>
      <c r="W29" s="316"/>
      <c r="X29" s="554"/>
      <c r="Y29" s="335" t="s">
        <v>194</v>
      </c>
      <c r="Z29" s="343">
        <v>360846.82768691418</v>
      </c>
      <c r="AA29" s="343">
        <v>378857.94727111509</v>
      </c>
      <c r="AB29" s="343">
        <v>378737.48869326321</v>
      </c>
      <c r="AC29" s="343">
        <v>427309.10969385901</v>
      </c>
      <c r="AD29" s="343">
        <v>428636.34416271228</v>
      </c>
      <c r="AE29" s="363">
        <v>437605.11913887807</v>
      </c>
      <c r="AF29" s="363">
        <v>394907.69049343158</v>
      </c>
      <c r="AG29" s="363">
        <v>358352.22283255961</v>
      </c>
      <c r="AH29" s="343">
        <v>348138.20517841872</v>
      </c>
      <c r="AI29" s="343">
        <v>297662.40363077557</v>
      </c>
      <c r="AJ29" s="343">
        <v>334334.90950937098</v>
      </c>
      <c r="AK29" s="343">
        <v>341489.45462697482</v>
      </c>
      <c r="AL29" s="301">
        <f t="shared" si="5"/>
        <v>3165252.7499727332</v>
      </c>
      <c r="AM29" s="302">
        <f t="shared" si="6"/>
        <v>4486877.7229182729</v>
      </c>
      <c r="AN29" s="316"/>
      <c r="AO29" s="554"/>
      <c r="AP29" s="335" t="s">
        <v>194</v>
      </c>
      <c r="AQ29" s="343">
        <v>623211.24668695219</v>
      </c>
      <c r="AR29" s="343">
        <v>653109.73790674983</v>
      </c>
      <c r="AS29" s="343">
        <v>652283.13060078048</v>
      </c>
      <c r="AT29" s="343">
        <v>734381.68203147815</v>
      </c>
      <c r="AU29" s="343">
        <v>740478.03281387209</v>
      </c>
      <c r="AV29" s="363">
        <v>755199.93682605412</v>
      </c>
      <c r="AW29" s="363">
        <v>681888.21809135727</v>
      </c>
      <c r="AX29" s="363">
        <v>610604.93531119486</v>
      </c>
      <c r="AY29" s="343">
        <v>599296.20341865253</v>
      </c>
      <c r="AZ29" s="343">
        <v>515048.16869139142</v>
      </c>
      <c r="BA29" s="343">
        <v>580557.8927982134</v>
      </c>
      <c r="BB29" s="343">
        <v>594034.51541136811</v>
      </c>
      <c r="BC29" s="301">
        <f t="shared" si="7"/>
        <v>5451156.9202684388</v>
      </c>
      <c r="BD29" s="302">
        <f t="shared" si="8"/>
        <v>7740093.7005880643</v>
      </c>
      <c r="BF29" s="340">
        <f>SUM(F29:H29)</f>
        <v>2050</v>
      </c>
      <c r="BG29" s="340">
        <f>SUM(AT29:AV29)</f>
        <v>2230059.6516714045</v>
      </c>
    </row>
    <row r="30" spans="1:59" s="22" customFormat="1" thickBot="1">
      <c r="A30" s="477"/>
      <c r="B30" s="338" t="s">
        <v>18</v>
      </c>
      <c r="C30" s="406">
        <f t="shared" ref="C30:N30" si="36">C28-C29</f>
        <v>138.8136000000012</v>
      </c>
      <c r="D30" s="406">
        <f t="shared" si="36"/>
        <v>-12.352799999999888</v>
      </c>
      <c r="E30" s="406">
        <f t="shared" si="36"/>
        <v>121.24009999999987</v>
      </c>
      <c r="F30" s="406">
        <f t="shared" si="36"/>
        <v>180.76800000000105</v>
      </c>
      <c r="G30" s="406">
        <f t="shared" si="36"/>
        <v>-37.960449999999923</v>
      </c>
      <c r="H30" s="406">
        <f t="shared" si="36"/>
        <v>-34.46489999999983</v>
      </c>
      <c r="I30" s="406">
        <f t="shared" si="36"/>
        <v>221.35469999999987</v>
      </c>
      <c r="J30" s="406">
        <f t="shared" si="36"/>
        <v>18.567999999999984</v>
      </c>
      <c r="K30" s="406">
        <f t="shared" si="36"/>
        <v>3.6912751677853066</v>
      </c>
      <c r="L30" s="406">
        <f t="shared" si="36"/>
        <v>-30.640553970904136</v>
      </c>
      <c r="M30" s="406">
        <f t="shared" si="36"/>
        <v>-55.528255528255613</v>
      </c>
      <c r="N30" s="406">
        <f t="shared" si="36"/>
        <v>-15.037905604719754</v>
      </c>
      <c r="O30" s="306">
        <f t="shared" si="0"/>
        <v>595.96625000000233</v>
      </c>
      <c r="P30" s="307">
        <f t="shared" si="18"/>
        <v>498.45081006390819</v>
      </c>
      <c r="Q30" s="316"/>
      <c r="R30" s="320"/>
      <c r="S30" s="321"/>
      <c r="T30" s="322"/>
      <c r="U30" s="320"/>
      <c r="V30" s="321"/>
      <c r="W30" s="316"/>
      <c r="X30" s="555"/>
      <c r="Y30" s="338" t="s">
        <v>18</v>
      </c>
      <c r="Z30" s="342">
        <f t="shared" ref="Z30:AK30" si="37">Z28-Z29</f>
        <v>119507.18391308584</v>
      </c>
      <c r="AA30" s="342">
        <f t="shared" si="37"/>
        <v>-6159.1658711151103</v>
      </c>
      <c r="AB30" s="342">
        <f t="shared" si="37"/>
        <v>80433.348406736797</v>
      </c>
      <c r="AC30" s="342">
        <f t="shared" si="37"/>
        <v>125008.08220614097</v>
      </c>
      <c r="AD30" s="342">
        <f t="shared" si="37"/>
        <v>-17492.46976271231</v>
      </c>
      <c r="AE30" s="540">
        <f t="shared" si="37"/>
        <v>-21269.213438878069</v>
      </c>
      <c r="AF30" s="540">
        <f t="shared" si="37"/>
        <v>141277.68440656847</v>
      </c>
      <c r="AG30" s="540">
        <f t="shared" si="37"/>
        <v>-7091.2699325596332</v>
      </c>
      <c r="AH30" s="342">
        <f t="shared" si="37"/>
        <v>5029.318429902487</v>
      </c>
      <c r="AI30" s="342">
        <f t="shared" si="37"/>
        <v>-13830.809807583457</v>
      </c>
      <c r="AJ30" s="342">
        <f t="shared" si="37"/>
        <v>-24214.120793657494</v>
      </c>
      <c r="AK30" s="342">
        <f t="shared" si="37"/>
        <v>9065.2423230130225</v>
      </c>
      <c r="AL30" s="306">
        <f t="shared" si="5"/>
        <v>414214.17992726696</v>
      </c>
      <c r="AM30" s="347">
        <f t="shared" si="6"/>
        <v>390263.81007894152</v>
      </c>
      <c r="AN30" s="316"/>
      <c r="AO30" s="555"/>
      <c r="AP30" s="338" t="s">
        <v>18</v>
      </c>
      <c r="AQ30" s="342">
        <f t="shared" ref="AQ30:BB30" si="38">AQ28-AQ29</f>
        <v>150548.36491304776</v>
      </c>
      <c r="AR30" s="342">
        <f t="shared" si="38"/>
        <v>-25752.436506749829</v>
      </c>
      <c r="AS30" s="342">
        <f t="shared" si="38"/>
        <v>120330.5564992195</v>
      </c>
      <c r="AT30" s="342">
        <f t="shared" si="38"/>
        <v>187960.19986852189</v>
      </c>
      <c r="AU30" s="342">
        <f t="shared" si="38"/>
        <v>-47431.178413872141</v>
      </c>
      <c r="AV30" s="540">
        <f t="shared" si="38"/>
        <v>-49771.881126054097</v>
      </c>
      <c r="AW30" s="540">
        <f t="shared" si="38"/>
        <v>219409.61680864275</v>
      </c>
      <c r="AX30" s="540">
        <f t="shared" si="38"/>
        <v>-2794.1824111948954</v>
      </c>
      <c r="AY30" s="342">
        <f t="shared" si="38"/>
        <v>-3365.1911287469557</v>
      </c>
      <c r="AZ30" s="342">
        <f t="shared" si="38"/>
        <v>-33340.383130973787</v>
      </c>
      <c r="BA30" s="342">
        <f t="shared" si="38"/>
        <v>-54812.276124796947</v>
      </c>
      <c r="BB30" s="342">
        <f t="shared" si="38"/>
        <v>19700.815099481144</v>
      </c>
      <c r="BC30" s="306">
        <f t="shared" si="7"/>
        <v>552499.05963156093</v>
      </c>
      <c r="BD30" s="347">
        <f t="shared" si="8"/>
        <v>480682.02434652438</v>
      </c>
    </row>
    <row r="31" spans="1:59" s="22" customFormat="1" ht="12">
      <c r="A31" s="379" t="s">
        <v>141</v>
      </c>
      <c r="B31" s="332" t="s">
        <v>86</v>
      </c>
      <c r="C31" s="405">
        <v>34.722450000000002</v>
      </c>
      <c r="D31" s="405">
        <v>23.148299999999999</v>
      </c>
      <c r="E31" s="405">
        <v>42.438549999999999</v>
      </c>
      <c r="F31" s="405">
        <v>55.611035000000001</v>
      </c>
      <c r="G31" s="405">
        <v>25.159997499999999</v>
      </c>
      <c r="H31" s="405">
        <v>55.638592500000001</v>
      </c>
      <c r="I31" s="405">
        <v>97.002399999999994</v>
      </c>
      <c r="J31" s="405">
        <v>34.171300000000002</v>
      </c>
      <c r="K31" s="405">
        <v>49.465712500000002</v>
      </c>
      <c r="L31" s="405">
        <v>46.158812500000003</v>
      </c>
      <c r="M31" s="405">
        <v>36.375900000000001</v>
      </c>
      <c r="N31" s="405">
        <v>54.563850000000002</v>
      </c>
      <c r="O31" s="333">
        <f t="shared" si="0"/>
        <v>367.89262499999995</v>
      </c>
      <c r="P31" s="334">
        <f t="shared" si="18"/>
        <v>554.45689999999991</v>
      </c>
      <c r="Q31" s="316"/>
      <c r="R31" s="313"/>
      <c r="S31" s="314"/>
      <c r="T31" s="315">
        <f t="shared" ref="T31:T36" si="39">O31/$O$3</f>
        <v>1.4483961614173226</v>
      </c>
      <c r="U31" s="313">
        <f t="shared" ref="U31:U36" si="40">+O31/$I$1</f>
        <v>45.986578124999994</v>
      </c>
      <c r="V31" s="314">
        <f t="shared" ref="V31:V36" si="41">O31/$O$39</f>
        <v>4.4082030526848927E-2</v>
      </c>
      <c r="W31" s="316"/>
      <c r="X31" s="573"/>
      <c r="Y31" s="335" t="s">
        <v>86</v>
      </c>
      <c r="Z31" s="343">
        <v>14094.95</v>
      </c>
      <c r="AA31" s="343">
        <v>10962.53</v>
      </c>
      <c r="AB31" s="343">
        <v>27843.02</v>
      </c>
      <c r="AC31" s="343">
        <v>21434.69</v>
      </c>
      <c r="AD31" s="343">
        <v>13343.2</v>
      </c>
      <c r="AE31" s="363">
        <v>30350.75</v>
      </c>
      <c r="AF31" s="363">
        <v>49565.82</v>
      </c>
      <c r="AG31" s="363">
        <v>19961.650000000001</v>
      </c>
      <c r="AH31" s="343">
        <v>28213.87</v>
      </c>
      <c r="AI31" s="343">
        <v>28793.9</v>
      </c>
      <c r="AJ31" s="343">
        <v>19242.47</v>
      </c>
      <c r="AK31" s="343">
        <v>32922.03</v>
      </c>
      <c r="AL31" s="301">
        <f t="shared" si="5"/>
        <v>187556.61</v>
      </c>
      <c r="AM31" s="302">
        <f t="shared" ref="AM31:AM46" si="42">SUM(Z31:AK31)</f>
        <v>296728.88</v>
      </c>
      <c r="AN31" s="316"/>
      <c r="AO31" s="310"/>
      <c r="AP31" s="335" t="s">
        <v>86</v>
      </c>
      <c r="AQ31" s="343">
        <v>36128.5</v>
      </c>
      <c r="AR31" s="343">
        <v>24913</v>
      </c>
      <c r="AS31" s="343">
        <v>53229.11</v>
      </c>
      <c r="AT31" s="343">
        <v>51431.74</v>
      </c>
      <c r="AU31" s="343">
        <v>27653.49</v>
      </c>
      <c r="AV31" s="363">
        <v>60025.42</v>
      </c>
      <c r="AW31" s="363">
        <v>93945.7</v>
      </c>
      <c r="AX31" s="363">
        <v>37570</v>
      </c>
      <c r="AY31" s="343">
        <v>54780.61</v>
      </c>
      <c r="AZ31" s="343">
        <v>50935.61</v>
      </c>
      <c r="BA31" s="343">
        <v>40754.99</v>
      </c>
      <c r="BB31" s="343">
        <v>60612.49</v>
      </c>
      <c r="BC31" s="301">
        <f t="shared" si="7"/>
        <v>384896.96</v>
      </c>
      <c r="BD31" s="302">
        <f t="shared" ref="BD31:BD46" si="43">SUM(AQ31:BB31)</f>
        <v>591980.66</v>
      </c>
    </row>
    <row r="32" spans="1:59" s="22" customFormat="1" ht="12">
      <c r="A32" s="476"/>
      <c r="B32" s="335" t="s">
        <v>96</v>
      </c>
      <c r="C32" s="394">
        <v>87.632850000000005</v>
      </c>
      <c r="D32" s="394">
        <v>37.36797</v>
      </c>
      <c r="E32" s="394">
        <v>57.650289999999998</v>
      </c>
      <c r="F32" s="394">
        <v>50.9538175</v>
      </c>
      <c r="G32" s="394">
        <v>52.359250000000003</v>
      </c>
      <c r="H32" s="394">
        <v>91.215325000000007</v>
      </c>
      <c r="I32" s="394">
        <v>75.507549999999995</v>
      </c>
      <c r="J32" s="394">
        <v>78.511317500000004</v>
      </c>
      <c r="K32" s="394">
        <v>62.279949999999999</v>
      </c>
      <c r="L32" s="394">
        <v>51.808100000000003</v>
      </c>
      <c r="M32" s="394">
        <v>88.735150000000004</v>
      </c>
      <c r="N32" s="394">
        <v>87.357275000000001</v>
      </c>
      <c r="O32" s="301">
        <f t="shared" si="0"/>
        <v>531.19836999999995</v>
      </c>
      <c r="P32" s="302">
        <f t="shared" si="18"/>
        <v>821.37884499999984</v>
      </c>
      <c r="Q32" s="316"/>
      <c r="R32" s="313">
        <f>+O32-O31</f>
        <v>163.305745</v>
      </c>
      <c r="S32" s="314">
        <f>IF(ISERR(R32/O31),0,(R32/O31))</f>
        <v>0.44389513108614237</v>
      </c>
      <c r="T32" s="315">
        <f t="shared" si="39"/>
        <v>2.0913321653543306</v>
      </c>
      <c r="U32" s="313">
        <f t="shared" si="40"/>
        <v>66.399796249999994</v>
      </c>
      <c r="V32" s="314">
        <f t="shared" si="41"/>
        <v>6.3649829246107861E-2</v>
      </c>
      <c r="W32" s="316"/>
      <c r="X32" s="572"/>
      <c r="Y32" s="335" t="s">
        <v>96</v>
      </c>
      <c r="Z32" s="343">
        <v>53356.05</v>
      </c>
      <c r="AA32" s="343">
        <v>22268.11</v>
      </c>
      <c r="AB32" s="343">
        <v>36457.589999999997</v>
      </c>
      <c r="AC32" s="343">
        <v>32940.81</v>
      </c>
      <c r="AD32" s="343">
        <v>34248.86</v>
      </c>
      <c r="AE32" s="363">
        <v>54372.09</v>
      </c>
      <c r="AF32" s="363">
        <v>47295.53</v>
      </c>
      <c r="AG32" s="363">
        <v>54421.16</v>
      </c>
      <c r="AH32" s="343">
        <v>43761.25</v>
      </c>
      <c r="AI32" s="343">
        <v>37507.74</v>
      </c>
      <c r="AJ32" s="343">
        <v>57765.17</v>
      </c>
      <c r="AK32" s="343">
        <v>57813.41</v>
      </c>
      <c r="AL32" s="301">
        <f t="shared" si="5"/>
        <v>335360.19999999995</v>
      </c>
      <c r="AM32" s="302">
        <f t="shared" si="42"/>
        <v>532207.7699999999</v>
      </c>
      <c r="AN32" s="316"/>
      <c r="AO32" s="310"/>
      <c r="AP32" s="335" t="s">
        <v>96</v>
      </c>
      <c r="AQ32" s="343">
        <v>94267.49</v>
      </c>
      <c r="AR32" s="343">
        <v>41866.49</v>
      </c>
      <c r="AS32" s="343">
        <v>63830.48</v>
      </c>
      <c r="AT32" s="343">
        <v>56617.56</v>
      </c>
      <c r="AU32" s="343">
        <v>57172.5</v>
      </c>
      <c r="AV32" s="363">
        <v>99808.23</v>
      </c>
      <c r="AW32" s="363">
        <v>81557.19</v>
      </c>
      <c r="AX32" s="363">
        <v>89103.62</v>
      </c>
      <c r="AY32" s="343">
        <v>69326</v>
      </c>
      <c r="AZ32" s="343">
        <v>59632.43</v>
      </c>
      <c r="BA32" s="343">
        <v>96737.44</v>
      </c>
      <c r="BB32" s="343">
        <v>96478.15</v>
      </c>
      <c r="BC32" s="301">
        <f t="shared" si="7"/>
        <v>584223.56000000006</v>
      </c>
      <c r="BD32" s="302">
        <f t="shared" si="43"/>
        <v>906397.58000000019</v>
      </c>
    </row>
    <row r="33" spans="1:56" s="22" customFormat="1" ht="12">
      <c r="A33" s="476"/>
      <c r="B33" s="335" t="s">
        <v>119</v>
      </c>
      <c r="C33" s="394">
        <v>74.956400000000002</v>
      </c>
      <c r="D33" s="394">
        <v>82.948075000000003</v>
      </c>
      <c r="E33" s="394">
        <v>61.17765</v>
      </c>
      <c r="F33" s="394">
        <v>101.41160000000001</v>
      </c>
      <c r="G33" s="394">
        <v>95.266277500000001</v>
      </c>
      <c r="H33" s="394">
        <v>103.06505</v>
      </c>
      <c r="I33" s="394">
        <v>91.601129999999998</v>
      </c>
      <c r="J33" s="394">
        <v>82.672499999999999</v>
      </c>
      <c r="K33" s="394">
        <v>90.471272499999998</v>
      </c>
      <c r="L33" s="394">
        <v>135.7758025</v>
      </c>
      <c r="M33" s="394">
        <v>94.632454999999993</v>
      </c>
      <c r="N33" s="394">
        <v>81.5702</v>
      </c>
      <c r="O33" s="301">
        <f t="shared" si="0"/>
        <v>693.0986825</v>
      </c>
      <c r="P33" s="302">
        <f t="shared" si="18"/>
        <v>1095.5484124999998</v>
      </c>
      <c r="Q33" s="316"/>
      <c r="R33" s="313">
        <f>+O33-O32</f>
        <v>161.90031250000004</v>
      </c>
      <c r="S33" s="314">
        <f>IF(ISERR(R33/O32),0,(R33/O32))</f>
        <v>0.30478315003112688</v>
      </c>
      <c r="T33" s="315">
        <f t="shared" si="39"/>
        <v>2.7287349704724408</v>
      </c>
      <c r="U33" s="313">
        <f t="shared" si="40"/>
        <v>86.637335312499999</v>
      </c>
      <c r="V33" s="314">
        <f t="shared" si="41"/>
        <v>8.3049224702679975E-2</v>
      </c>
      <c r="W33" s="316"/>
      <c r="X33" s="476"/>
      <c r="Y33" s="335" t="s">
        <v>119</v>
      </c>
      <c r="Z33" s="343">
        <v>48788.25</v>
      </c>
      <c r="AA33" s="343">
        <v>57215.47</v>
      </c>
      <c r="AB33" s="343">
        <v>34777.488599999997</v>
      </c>
      <c r="AC33" s="343">
        <v>64263.273800000003</v>
      </c>
      <c r="AD33" s="343">
        <v>53315.911800000002</v>
      </c>
      <c r="AE33" s="363">
        <v>64196.044699999999</v>
      </c>
      <c r="AF33" s="363">
        <v>58539.69</v>
      </c>
      <c r="AG33" s="363">
        <v>56391.24</v>
      </c>
      <c r="AH33" s="343">
        <v>59799.08</v>
      </c>
      <c r="AI33" s="343">
        <v>87161.5</v>
      </c>
      <c r="AJ33" s="303">
        <v>65577.210000000006</v>
      </c>
      <c r="AK33" s="343">
        <v>55786.239999999998</v>
      </c>
      <c r="AL33" s="301">
        <f t="shared" si="5"/>
        <v>437487.3689</v>
      </c>
      <c r="AM33" s="302">
        <f t="shared" si="42"/>
        <v>705811.39889999991</v>
      </c>
      <c r="AN33" s="316"/>
      <c r="AO33" s="310"/>
      <c r="AP33" s="335" t="s">
        <v>119</v>
      </c>
      <c r="AQ33" s="343">
        <v>82488.84</v>
      </c>
      <c r="AR33" s="343">
        <v>95473.600000000006</v>
      </c>
      <c r="AS33" s="343">
        <v>62307.078600000001</v>
      </c>
      <c r="AT33" s="343">
        <v>106046.3238</v>
      </c>
      <c r="AU33" s="343">
        <v>96485.151800000007</v>
      </c>
      <c r="AV33" s="363">
        <v>105588.2147</v>
      </c>
      <c r="AW33" s="363">
        <v>100884.61</v>
      </c>
      <c r="AX33" s="363">
        <v>90328.66</v>
      </c>
      <c r="AY33" s="343">
        <v>98353.54</v>
      </c>
      <c r="AZ33" s="343">
        <v>142145.82999999999</v>
      </c>
      <c r="BA33" s="303">
        <v>107560.71</v>
      </c>
      <c r="BB33" s="343">
        <v>89401.77</v>
      </c>
      <c r="BC33" s="301">
        <f t="shared" si="7"/>
        <v>739602.47889999999</v>
      </c>
      <c r="BD33" s="302">
        <f t="shared" si="43"/>
        <v>1177064.3289000001</v>
      </c>
    </row>
    <row r="34" spans="1:56" s="22" customFormat="1" ht="12">
      <c r="A34" s="476"/>
      <c r="B34" s="335" t="s">
        <v>124</v>
      </c>
      <c r="C34" s="394">
        <v>146.49566999999999</v>
      </c>
      <c r="D34" s="394">
        <v>90.140582499999994</v>
      </c>
      <c r="E34" s="394">
        <v>98.104699999999994</v>
      </c>
      <c r="F34" s="394">
        <v>105.82080000000001</v>
      </c>
      <c r="G34" s="394">
        <v>108.57655</v>
      </c>
      <c r="H34" s="394">
        <v>152.1174</v>
      </c>
      <c r="I34" s="394">
        <v>116.8438</v>
      </c>
      <c r="J34" s="394">
        <v>131.4217175</v>
      </c>
      <c r="K34" s="394">
        <v>103.06505</v>
      </c>
      <c r="L34" s="394">
        <v>153.21969999999999</v>
      </c>
      <c r="M34" s="394">
        <v>101.49427249999999</v>
      </c>
      <c r="N34" s="394">
        <v>174.1634</v>
      </c>
      <c r="O34" s="301">
        <f t="shared" si="0"/>
        <v>949.52121999999997</v>
      </c>
      <c r="P34" s="302">
        <f t="shared" si="18"/>
        <v>1481.4636424999999</v>
      </c>
      <c r="Q34" s="316"/>
      <c r="R34" s="313">
        <f>+O34-O33</f>
        <v>256.42253749999998</v>
      </c>
      <c r="S34" s="314">
        <f>IF(ISERR(R34/O33),0,(R34/O33))</f>
        <v>0.36996540893006241</v>
      </c>
      <c r="T34" s="315">
        <f t="shared" si="39"/>
        <v>3.7382725196850393</v>
      </c>
      <c r="U34" s="313">
        <f t="shared" si="40"/>
        <v>118.6901525</v>
      </c>
      <c r="V34" s="314">
        <f t="shared" si="41"/>
        <v>0.1137745650811316</v>
      </c>
      <c r="W34" s="316"/>
      <c r="X34" s="476"/>
      <c r="Y34" s="335" t="s">
        <v>124</v>
      </c>
      <c r="Z34" s="343">
        <v>81596.517200000002</v>
      </c>
      <c r="AA34" s="343">
        <v>60576.208200000001</v>
      </c>
      <c r="AB34" s="343">
        <v>65038.469799999999</v>
      </c>
      <c r="AC34" s="343">
        <v>69490.425600000002</v>
      </c>
      <c r="AD34" s="343">
        <v>73512.827699999994</v>
      </c>
      <c r="AE34" s="363">
        <v>101074.00509999999</v>
      </c>
      <c r="AF34" s="363">
        <v>82108.231700000004</v>
      </c>
      <c r="AG34" s="363">
        <v>90914.881699999998</v>
      </c>
      <c r="AH34" s="343">
        <v>66575.761700000003</v>
      </c>
      <c r="AI34" s="343">
        <v>104044.5534</v>
      </c>
      <c r="AJ34" s="303">
        <v>70452.72</v>
      </c>
      <c r="AK34" s="344">
        <v>123505.9</v>
      </c>
      <c r="AL34" s="301">
        <f t="shared" si="5"/>
        <v>624311.56700000004</v>
      </c>
      <c r="AM34" s="302">
        <f t="shared" si="42"/>
        <v>988890.50210000004</v>
      </c>
      <c r="AN34" s="316"/>
      <c r="AO34" s="310"/>
      <c r="AP34" s="335" t="s">
        <v>124</v>
      </c>
      <c r="AQ34" s="343">
        <v>152505.7072</v>
      </c>
      <c r="AR34" s="343">
        <v>104997.4482</v>
      </c>
      <c r="AS34" s="343">
        <v>110329.7798</v>
      </c>
      <c r="AT34" s="343">
        <v>114995.1456</v>
      </c>
      <c r="AU34" s="343">
        <v>118033.16770000001</v>
      </c>
      <c r="AV34" s="363">
        <v>166309.2151</v>
      </c>
      <c r="AW34" s="363">
        <v>132032.5117</v>
      </c>
      <c r="AX34" s="363">
        <v>146543.1917</v>
      </c>
      <c r="AY34" s="343">
        <v>111484.5817</v>
      </c>
      <c r="AZ34" s="343">
        <v>169171.7334</v>
      </c>
      <c r="BA34" s="303">
        <v>114696.36</v>
      </c>
      <c r="BB34" s="344">
        <v>198058.23999999999</v>
      </c>
      <c r="BC34" s="301">
        <f t="shared" si="7"/>
        <v>1045746.167</v>
      </c>
      <c r="BD34" s="302">
        <f t="shared" si="43"/>
        <v>1639157.0821000002</v>
      </c>
    </row>
    <row r="35" spans="1:56" s="22" customFormat="1" ht="12">
      <c r="A35" s="476"/>
      <c r="B35" s="335" t="s">
        <v>139</v>
      </c>
      <c r="C35" s="464">
        <v>137.23634999999999</v>
      </c>
      <c r="D35" s="464">
        <v>170.85650000000001</v>
      </c>
      <c r="E35" s="394">
        <v>95.624525000000006</v>
      </c>
      <c r="F35" s="394">
        <v>100.7226625</v>
      </c>
      <c r="G35" s="394">
        <v>145.50360000000001</v>
      </c>
      <c r="H35" s="394">
        <v>171.9588</v>
      </c>
      <c r="I35" s="394">
        <v>132.55157500000001</v>
      </c>
      <c r="J35" s="394">
        <v>143.57457500000001</v>
      </c>
      <c r="K35" s="394">
        <v>151.15288749999999</v>
      </c>
      <c r="L35" s="394">
        <v>77.161000000000001</v>
      </c>
      <c r="M35" s="464">
        <v>143.85015000000001</v>
      </c>
      <c r="N35" s="394">
        <v>123.182025</v>
      </c>
      <c r="O35" s="301">
        <f t="shared" si="0"/>
        <v>1098.0285875000002</v>
      </c>
      <c r="P35" s="302">
        <f t="shared" ref="P35" si="44">SUM(C35:N35)</f>
        <v>1593.3746500000002</v>
      </c>
      <c r="Q35" s="316"/>
      <c r="R35" s="313">
        <f t="shared" ref="R35:R36" si="45">+O35-O34</f>
        <v>148.50736750000021</v>
      </c>
      <c r="S35" s="314">
        <f>IF(ISERR(R35/O34),0,(R35/O34))</f>
        <v>0.15640236823775272</v>
      </c>
      <c r="T35" s="315">
        <f t="shared" si="39"/>
        <v>4.3229471948818903</v>
      </c>
      <c r="U35" s="313">
        <f t="shared" si="40"/>
        <v>137.25357343750002</v>
      </c>
      <c r="V35" s="314">
        <f t="shared" si="41"/>
        <v>0.13156917650504091</v>
      </c>
      <c r="W35" s="316"/>
      <c r="X35" s="476"/>
      <c r="Y35" s="335" t="s">
        <v>139</v>
      </c>
      <c r="Z35" s="343">
        <v>94780.92</v>
      </c>
      <c r="AA35" s="343">
        <v>119287.93799999999</v>
      </c>
      <c r="AB35" s="363">
        <v>71230.259999999995</v>
      </c>
      <c r="AC35" s="363">
        <v>73836.517999999996</v>
      </c>
      <c r="AD35" s="363">
        <v>106960.21400000001</v>
      </c>
      <c r="AE35" s="363">
        <v>116244.82399999999</v>
      </c>
      <c r="AF35" s="363">
        <v>96129.453999999998</v>
      </c>
      <c r="AG35" s="363">
        <v>100602.462</v>
      </c>
      <c r="AH35" s="363">
        <v>99733.202000000005</v>
      </c>
      <c r="AI35" s="363">
        <v>60964.73</v>
      </c>
      <c r="AJ35" s="303">
        <v>100004.5536</v>
      </c>
      <c r="AK35" s="343">
        <v>89192.208400000003</v>
      </c>
      <c r="AL35" s="301">
        <f t="shared" si="5"/>
        <v>779072.59000000008</v>
      </c>
      <c r="AM35" s="302">
        <f t="shared" ref="AM35" si="46">SUM(Z35:AK35)</f>
        <v>1128967.284</v>
      </c>
      <c r="AN35" s="316"/>
      <c r="AO35" s="475"/>
      <c r="AP35" s="335" t="s">
        <v>139</v>
      </c>
      <c r="AQ35" s="343">
        <v>151554.39000000001</v>
      </c>
      <c r="AR35" s="343">
        <v>187821.24799999999</v>
      </c>
      <c r="AS35" s="363">
        <v>109487.26</v>
      </c>
      <c r="AT35" s="363">
        <v>112204.258</v>
      </c>
      <c r="AU35" s="363">
        <v>164797.924</v>
      </c>
      <c r="AV35" s="363">
        <v>183542.68400000001</v>
      </c>
      <c r="AW35" s="363">
        <v>149674.78400000001</v>
      </c>
      <c r="AX35" s="363">
        <v>159568.03200000001</v>
      </c>
      <c r="AY35" s="363">
        <v>161230.25200000001</v>
      </c>
      <c r="AZ35" s="363">
        <v>95313.27</v>
      </c>
      <c r="BA35" s="303">
        <v>159550.1036</v>
      </c>
      <c r="BB35" s="343">
        <v>139484.78839999999</v>
      </c>
      <c r="BC35" s="301">
        <f t="shared" si="7"/>
        <v>1218650.58</v>
      </c>
      <c r="BD35" s="302">
        <f t="shared" ref="BD35" si="47">SUM(AQ35:BB35)</f>
        <v>1774228.9940000002</v>
      </c>
    </row>
    <row r="36" spans="1:56" s="22" customFormat="1" ht="12">
      <c r="A36" s="476"/>
      <c r="B36" s="335" t="s">
        <v>193</v>
      </c>
      <c r="C36" s="464">
        <v>151.01509999999999</v>
      </c>
      <c r="D36" s="529">
        <v>151.56625</v>
      </c>
      <c r="E36" s="394">
        <v>101.96275</v>
      </c>
      <c r="F36" s="529">
        <v>176.36799999999999</v>
      </c>
      <c r="G36" s="394">
        <v>139.99209999999999</v>
      </c>
      <c r="H36" s="394">
        <v>180.77719999999999</v>
      </c>
      <c r="I36" s="394">
        <v>160.43976499999999</v>
      </c>
      <c r="J36" s="394">
        <v>100.584875</v>
      </c>
      <c r="K36" s="336">
        <v>135.90604026845639</v>
      </c>
      <c r="L36" s="336">
        <v>176.04719197427804</v>
      </c>
      <c r="M36" s="336">
        <v>153.2862407862408</v>
      </c>
      <c r="N36" s="336">
        <v>145.22584070796461</v>
      </c>
      <c r="O36" s="301">
        <f t="shared" si="0"/>
        <v>1162.70604</v>
      </c>
      <c r="P36" s="302">
        <f t="shared" si="18"/>
        <v>1773.1713537369399</v>
      </c>
      <c r="Q36" s="316"/>
      <c r="R36" s="313">
        <f t="shared" si="45"/>
        <v>64.677452499999845</v>
      </c>
      <c r="S36" s="314">
        <f>IF(ISERR(R36/O35),0,(R36/O35))</f>
        <v>5.890325009411454E-2</v>
      </c>
      <c r="T36" s="315">
        <f t="shared" si="39"/>
        <v>4.5775828346456695</v>
      </c>
      <c r="U36" s="313">
        <f t="shared" si="40"/>
        <v>145.338255</v>
      </c>
      <c r="V36" s="314">
        <f t="shared" si="41"/>
        <v>0.13931902861339404</v>
      </c>
      <c r="W36" s="316"/>
      <c r="X36" s="476"/>
      <c r="Y36" s="335" t="s">
        <v>193</v>
      </c>
      <c r="Z36" s="343">
        <v>99165.351800000004</v>
      </c>
      <c r="AA36" s="344">
        <v>100185.2757</v>
      </c>
      <c r="AB36" s="363">
        <v>69621.645199999999</v>
      </c>
      <c r="AC36" s="344">
        <v>112618.01089999999</v>
      </c>
      <c r="AD36" s="363">
        <v>91564.1106</v>
      </c>
      <c r="AE36" s="363">
        <v>117737.2585</v>
      </c>
      <c r="AF36" s="363">
        <v>105300.5569</v>
      </c>
      <c r="AG36" s="363">
        <v>64119.6175</v>
      </c>
      <c r="AH36" s="506">
        <v>90912.789097857647</v>
      </c>
      <c r="AI36" s="506">
        <v>131204.29356462997</v>
      </c>
      <c r="AJ36" s="507">
        <v>103112.37292272176</v>
      </c>
      <c r="AK36" s="506">
        <v>94375.256396413854</v>
      </c>
      <c r="AL36" s="301">
        <f t="shared" si="5"/>
        <v>760311.82709999999</v>
      </c>
      <c r="AM36" s="302">
        <f t="shared" ref="AM36" si="48">SUM(Z36:AK36)</f>
        <v>1179916.5390816231</v>
      </c>
      <c r="AN36" s="316"/>
      <c r="AO36" s="310"/>
      <c r="AP36" s="335" t="s">
        <v>193</v>
      </c>
      <c r="AQ36" s="343">
        <v>161879.8818</v>
      </c>
      <c r="AR36" s="344">
        <v>170440.66570000001</v>
      </c>
      <c r="AS36" s="363">
        <v>116269.5352</v>
      </c>
      <c r="AT36" s="344">
        <v>195901.41089999999</v>
      </c>
      <c r="AU36" s="363">
        <v>153586.1306</v>
      </c>
      <c r="AV36" s="363">
        <v>200552.8285</v>
      </c>
      <c r="AW36" s="363">
        <v>180795.8769</v>
      </c>
      <c r="AX36" s="363">
        <v>112903.1675</v>
      </c>
      <c r="AY36" s="506">
        <v>154277.3231114216</v>
      </c>
      <c r="AZ36" s="506">
        <v>218373.96684466518</v>
      </c>
      <c r="BA36" s="507">
        <v>174580.2134905516</v>
      </c>
      <c r="BB36" s="506">
        <v>161313.19572721282</v>
      </c>
      <c r="BC36" s="301">
        <f t="shared" si="7"/>
        <v>1292329.4971</v>
      </c>
      <c r="BD36" s="302">
        <f t="shared" si="43"/>
        <v>2000874.1962738512</v>
      </c>
    </row>
    <row r="37" spans="1:56" s="22" customFormat="1" ht="12">
      <c r="A37" s="476"/>
      <c r="B37" s="335" t="s">
        <v>194</v>
      </c>
      <c r="C37" s="394">
        <v>135</v>
      </c>
      <c r="D37" s="394">
        <v>158</v>
      </c>
      <c r="E37" s="394">
        <v>154.99999999999989</v>
      </c>
      <c r="F37" s="394">
        <v>145</v>
      </c>
      <c r="G37" s="394">
        <v>165</v>
      </c>
      <c r="H37" s="394">
        <v>145</v>
      </c>
      <c r="I37" s="394">
        <v>165</v>
      </c>
      <c r="J37" s="394">
        <v>135</v>
      </c>
      <c r="K37" s="394">
        <v>135</v>
      </c>
      <c r="L37" s="394">
        <v>175</v>
      </c>
      <c r="M37" s="394">
        <v>155</v>
      </c>
      <c r="N37" s="394">
        <v>145</v>
      </c>
      <c r="O37" s="301">
        <f t="shared" si="0"/>
        <v>1203</v>
      </c>
      <c r="P37" s="302">
        <f t="shared" si="18"/>
        <v>1813</v>
      </c>
      <c r="Q37" s="316"/>
      <c r="R37" s="313"/>
      <c r="S37" s="314"/>
      <c r="T37" s="315"/>
      <c r="U37" s="313"/>
      <c r="V37" s="314"/>
      <c r="W37" s="316"/>
      <c r="X37" s="554"/>
      <c r="Y37" s="335" t="s">
        <v>194</v>
      </c>
      <c r="Z37" s="343">
        <v>85972.638253012075</v>
      </c>
      <c r="AA37" s="343">
        <v>105692.0358064516</v>
      </c>
      <c r="AB37" s="363">
        <v>108234.9742795389</v>
      </c>
      <c r="AC37" s="343">
        <v>96050.340945568736</v>
      </c>
      <c r="AD37" s="343">
        <v>113308.6160425815</v>
      </c>
      <c r="AE37" s="363">
        <v>95066.387825344485</v>
      </c>
      <c r="AF37" s="363">
        <v>110827.241235582</v>
      </c>
      <c r="AG37" s="363">
        <v>91678.923475447664</v>
      </c>
      <c r="AH37" s="343">
        <v>90685.333869179594</v>
      </c>
      <c r="AI37" s="343">
        <v>127639.125</v>
      </c>
      <c r="AJ37" s="343">
        <v>104120.19814609511</v>
      </c>
      <c r="AK37" s="343">
        <v>95066.387825344515</v>
      </c>
      <c r="AL37" s="301">
        <f t="shared" si="5"/>
        <v>806831.15786352707</v>
      </c>
      <c r="AM37" s="302">
        <f t="shared" si="42"/>
        <v>1224342.2027041463</v>
      </c>
      <c r="AN37" s="316"/>
      <c r="AO37" s="554"/>
      <c r="AP37" s="335" t="s">
        <v>194</v>
      </c>
      <c r="AQ37" s="343">
        <v>149341.9879518073</v>
      </c>
      <c r="AR37" s="343">
        <v>180829.470967742</v>
      </c>
      <c r="AS37" s="343">
        <v>182327.53602305471</v>
      </c>
      <c r="AT37" s="343">
        <v>163697.916957432</v>
      </c>
      <c r="AU37" s="343">
        <v>193422.1490150264</v>
      </c>
      <c r="AV37" s="363">
        <v>162537.1104699093</v>
      </c>
      <c r="AW37" s="363">
        <v>188451.88657811959</v>
      </c>
      <c r="AX37" s="363">
        <v>156288.62169828051</v>
      </c>
      <c r="AY37" s="343">
        <v>154433.51441241679</v>
      </c>
      <c r="AZ37" s="343">
        <v>216140</v>
      </c>
      <c r="BA37" s="343">
        <v>177312.5535846267</v>
      </c>
      <c r="BB37" s="343">
        <v>162537.11046990941</v>
      </c>
      <c r="BC37" s="301">
        <f t="shared" si="7"/>
        <v>1376896.679661372</v>
      </c>
      <c r="BD37" s="302">
        <f t="shared" si="43"/>
        <v>2087319.8581283248</v>
      </c>
    </row>
    <row r="38" spans="1:56" s="22" customFormat="1" thickBot="1">
      <c r="A38" s="477"/>
      <c r="B38" s="338" t="s">
        <v>18</v>
      </c>
      <c r="C38" s="406">
        <f t="shared" ref="C38:N38" si="49">C36-C37</f>
        <v>16.01509999999999</v>
      </c>
      <c r="D38" s="406">
        <f t="shared" si="49"/>
        <v>-6.4337500000000034</v>
      </c>
      <c r="E38" s="406">
        <f t="shared" si="49"/>
        <v>-53.037249999999887</v>
      </c>
      <c r="F38" s="406">
        <f t="shared" si="49"/>
        <v>31.367999999999995</v>
      </c>
      <c r="G38" s="406">
        <f t="shared" si="49"/>
        <v>-25.007900000000006</v>
      </c>
      <c r="H38" s="406">
        <f t="shared" si="49"/>
        <v>35.777199999999993</v>
      </c>
      <c r="I38" s="406">
        <f t="shared" si="49"/>
        <v>-4.5602350000000058</v>
      </c>
      <c r="J38" s="406">
        <f t="shared" si="49"/>
        <v>-34.415125000000003</v>
      </c>
      <c r="K38" s="406">
        <f t="shared" si="49"/>
        <v>0.90604026845639396</v>
      </c>
      <c r="L38" s="406">
        <f t="shared" si="49"/>
        <v>1.0471919742780358</v>
      </c>
      <c r="M38" s="406">
        <f t="shared" si="49"/>
        <v>-1.7137592137592037</v>
      </c>
      <c r="N38" s="406">
        <f t="shared" si="49"/>
        <v>0.22584070796460765</v>
      </c>
      <c r="O38" s="306">
        <f t="shared" si="0"/>
        <v>-40.293959999999927</v>
      </c>
      <c r="P38" s="307">
        <f>SUM(C38:N38)</f>
        <v>-39.828646263060094</v>
      </c>
      <c r="Q38" s="316"/>
      <c r="R38" s="320"/>
      <c r="S38" s="324"/>
      <c r="T38" s="325"/>
      <c r="U38" s="320"/>
      <c r="V38" s="324"/>
      <c r="W38" s="316"/>
      <c r="X38" s="555"/>
      <c r="Y38" s="338" t="s">
        <v>18</v>
      </c>
      <c r="Z38" s="342">
        <f t="shared" ref="Z38:AK38" si="50">Z36-Z37</f>
        <v>13192.713546987929</v>
      </c>
      <c r="AA38" s="342">
        <f t="shared" si="50"/>
        <v>-5506.7601064516057</v>
      </c>
      <c r="AB38" s="342">
        <f t="shared" si="50"/>
        <v>-38613.329079538904</v>
      </c>
      <c r="AC38" s="342">
        <f t="shared" si="50"/>
        <v>16567.669954431258</v>
      </c>
      <c r="AD38" s="342">
        <f t="shared" si="50"/>
        <v>-21744.505442581503</v>
      </c>
      <c r="AE38" s="540">
        <f t="shared" si="50"/>
        <v>22670.870674655511</v>
      </c>
      <c r="AF38" s="540">
        <f t="shared" si="50"/>
        <v>-5526.6843355820019</v>
      </c>
      <c r="AG38" s="540">
        <f t="shared" si="50"/>
        <v>-27559.305975447664</v>
      </c>
      <c r="AH38" s="342">
        <f t="shared" si="50"/>
        <v>227.45522867805266</v>
      </c>
      <c r="AI38" s="342">
        <f t="shared" si="50"/>
        <v>3565.1685646299738</v>
      </c>
      <c r="AJ38" s="342">
        <f t="shared" si="50"/>
        <v>-1007.825223373351</v>
      </c>
      <c r="AK38" s="342">
        <f t="shared" si="50"/>
        <v>-691.13142893066106</v>
      </c>
      <c r="AL38" s="306">
        <f t="shared" si="5"/>
        <v>-46519.330763526981</v>
      </c>
      <c r="AM38" s="347">
        <f t="shared" si="42"/>
        <v>-44425.663622522967</v>
      </c>
      <c r="AN38" s="316"/>
      <c r="AO38" s="555"/>
      <c r="AP38" s="338" t="s">
        <v>18</v>
      </c>
      <c r="AQ38" s="342">
        <f t="shared" ref="AQ38:BB38" si="51">AQ36-AQ37</f>
        <v>12537.893848192703</v>
      </c>
      <c r="AR38" s="342">
        <f t="shared" si="51"/>
        <v>-10388.805267741991</v>
      </c>
      <c r="AS38" s="342">
        <f t="shared" si="51"/>
        <v>-66058.00082305471</v>
      </c>
      <c r="AT38" s="342">
        <f t="shared" si="51"/>
        <v>32203.493942567991</v>
      </c>
      <c r="AU38" s="342">
        <f t="shared" si="51"/>
        <v>-39836.018415026396</v>
      </c>
      <c r="AV38" s="540">
        <f t="shared" si="51"/>
        <v>38015.718030090706</v>
      </c>
      <c r="AW38" s="540">
        <f t="shared" si="51"/>
        <v>-7656.0096781195898</v>
      </c>
      <c r="AX38" s="547">
        <f t="shared" si="51"/>
        <v>-43385.454198280509</v>
      </c>
      <c r="AY38" s="342">
        <f t="shared" si="51"/>
        <v>-156.19130099518225</v>
      </c>
      <c r="AZ38" s="342">
        <f t="shared" si="51"/>
        <v>2233.9668446651776</v>
      </c>
      <c r="BA38" s="342">
        <f t="shared" si="51"/>
        <v>-2732.3400940751017</v>
      </c>
      <c r="BB38" s="342">
        <f t="shared" si="51"/>
        <v>-1223.9147426965937</v>
      </c>
      <c r="BC38" s="306">
        <f t="shared" si="7"/>
        <v>-84567.182561371796</v>
      </c>
      <c r="BD38" s="347">
        <f t="shared" si="43"/>
        <v>-86445.661854473496</v>
      </c>
    </row>
    <row r="39" spans="1:56" s="22" customFormat="1" ht="12" customHeight="1">
      <c r="A39" s="573" t="s">
        <v>19</v>
      </c>
      <c r="B39" s="332" t="s">
        <v>86</v>
      </c>
      <c r="C39" s="343">
        <f t="shared" ref="C39:N39" si="52">C23+C15+C7+C31</f>
        <v>926.06385</v>
      </c>
      <c r="D39" s="343">
        <f t="shared" si="52"/>
        <v>957.58912499999997</v>
      </c>
      <c r="E39" s="343">
        <f t="shared" si="52"/>
        <v>945.68854999999996</v>
      </c>
      <c r="F39" s="343">
        <f t="shared" si="52"/>
        <v>1049.3395350000001</v>
      </c>
      <c r="G39" s="343">
        <f t="shared" si="52"/>
        <v>924.95999749999999</v>
      </c>
      <c r="H39" s="363">
        <f t="shared" si="52"/>
        <v>1307.7538425</v>
      </c>
      <c r="I39" s="363">
        <f t="shared" si="52"/>
        <v>1182.1958000000002</v>
      </c>
      <c r="J39" s="363">
        <f t="shared" si="52"/>
        <v>1052.0463</v>
      </c>
      <c r="K39" s="343">
        <f t="shared" si="52"/>
        <v>1086.9407125000002</v>
      </c>
      <c r="L39" s="343">
        <f t="shared" si="52"/>
        <v>1044.9588125</v>
      </c>
      <c r="M39" s="343">
        <f t="shared" si="52"/>
        <v>1105.0781999999999</v>
      </c>
      <c r="N39" s="343">
        <f t="shared" si="52"/>
        <v>1234.81385</v>
      </c>
      <c r="O39" s="301">
        <f t="shared" si="0"/>
        <v>8345.6370000000006</v>
      </c>
      <c r="P39" s="302">
        <f t="shared" si="18"/>
        <v>12817.428575</v>
      </c>
      <c r="Q39" s="316"/>
      <c r="R39" s="313"/>
      <c r="S39" s="314"/>
      <c r="T39" s="315">
        <f t="shared" ref="T39:T42" si="53">O39/$O$3</f>
        <v>32.85683858267717</v>
      </c>
      <c r="U39" s="313">
        <f t="shared" ref="U39:U42" si="54">+O39/$I$1</f>
        <v>1043.2046250000001</v>
      </c>
      <c r="V39" s="314"/>
      <c r="W39" s="316"/>
      <c r="X39" s="573"/>
      <c r="Y39" s="335" t="s">
        <v>86</v>
      </c>
      <c r="Z39" s="343">
        <f t="shared" ref="Z39:AK39" si="55">Z23+Z15+Z7+Z31</f>
        <v>427238.24400000001</v>
      </c>
      <c r="AA39" s="343">
        <f t="shared" si="55"/>
        <v>475387.68000000005</v>
      </c>
      <c r="AB39" s="343">
        <f t="shared" si="55"/>
        <v>501065.26</v>
      </c>
      <c r="AC39" s="343">
        <f t="shared" si="55"/>
        <v>605920.46</v>
      </c>
      <c r="AD39" s="343">
        <f t="shared" si="55"/>
        <v>559465.84199999995</v>
      </c>
      <c r="AE39" s="363">
        <f t="shared" si="55"/>
        <v>785958.21200000006</v>
      </c>
      <c r="AF39" s="363">
        <f t="shared" si="55"/>
        <v>689268.40799999994</v>
      </c>
      <c r="AG39" s="363">
        <f t="shared" si="55"/>
        <v>612566.81799999997</v>
      </c>
      <c r="AH39" s="343">
        <f t="shared" si="55"/>
        <v>1007144.4095000001</v>
      </c>
      <c r="AI39" s="343">
        <f t="shared" si="55"/>
        <v>632577.81300000008</v>
      </c>
      <c r="AJ39" s="343">
        <f t="shared" si="55"/>
        <v>672625.47400000005</v>
      </c>
      <c r="AK39" s="343">
        <f t="shared" si="55"/>
        <v>745844.24400000006</v>
      </c>
      <c r="AL39" s="301">
        <f t="shared" si="5"/>
        <v>4656870.9239999996</v>
      </c>
      <c r="AM39" s="302">
        <f t="shared" si="42"/>
        <v>7715062.8645000001</v>
      </c>
      <c r="AN39" s="316"/>
      <c r="AO39" s="572"/>
      <c r="AP39" s="335" t="s">
        <v>86</v>
      </c>
      <c r="AQ39" s="343">
        <f t="shared" ref="AQ39:BB39" si="56">AQ23+AQ15+AQ7+AQ31</f>
        <v>943253.42399999988</v>
      </c>
      <c r="AR39" s="343">
        <f t="shared" si="56"/>
        <v>974929.81</v>
      </c>
      <c r="AS39" s="343">
        <f t="shared" si="56"/>
        <v>973921.73</v>
      </c>
      <c r="AT39" s="343">
        <f t="shared" si="56"/>
        <v>1078818.1200000001</v>
      </c>
      <c r="AU39" s="343">
        <f t="shared" si="56"/>
        <v>947544.022</v>
      </c>
      <c r="AV39" s="363">
        <f t="shared" si="56"/>
        <v>1346543.8119999999</v>
      </c>
      <c r="AW39" s="363">
        <f t="shared" si="56"/>
        <v>1206862.4479999999</v>
      </c>
      <c r="AX39" s="363">
        <f t="shared" si="56"/>
        <v>1082237.298</v>
      </c>
      <c r="AY39" s="343">
        <f t="shared" si="56"/>
        <v>1122614.2850000001</v>
      </c>
      <c r="AZ39" s="343">
        <f t="shared" si="56"/>
        <v>1072152.1730000002</v>
      </c>
      <c r="BA39" s="343">
        <f t="shared" si="56"/>
        <v>1144090.4440000001</v>
      </c>
      <c r="BB39" s="343">
        <f t="shared" si="56"/>
        <v>1263788.1739999999</v>
      </c>
      <c r="BC39" s="301">
        <f t="shared" si="7"/>
        <v>8554110.6639999989</v>
      </c>
      <c r="BD39" s="302">
        <f t="shared" si="43"/>
        <v>13156755.74</v>
      </c>
    </row>
    <row r="40" spans="1:56" s="22" customFormat="1" ht="12">
      <c r="A40" s="572"/>
      <c r="B40" s="335" t="s">
        <v>96</v>
      </c>
      <c r="C40" s="343">
        <f t="shared" ref="C40:N40" si="57">C24+C16+C8+C32</f>
        <v>1363.6078499999999</v>
      </c>
      <c r="D40" s="343">
        <f t="shared" si="57"/>
        <v>1410.3179700000001</v>
      </c>
      <c r="E40" s="343">
        <f t="shared" si="57"/>
        <v>1324.4752900000001</v>
      </c>
      <c r="F40" s="343">
        <f t="shared" si="57"/>
        <v>1530.3788175</v>
      </c>
      <c r="G40" s="343">
        <f t="shared" si="57"/>
        <v>1446.60925</v>
      </c>
      <c r="H40" s="363">
        <f t="shared" si="57"/>
        <v>2089.9653250000001</v>
      </c>
      <c r="I40" s="363">
        <f t="shared" si="57"/>
        <v>1575.7075500000001</v>
      </c>
      <c r="J40" s="363">
        <f t="shared" si="57"/>
        <v>1343.7363174999998</v>
      </c>
      <c r="K40" s="343">
        <f t="shared" si="57"/>
        <v>1699.5299500000001</v>
      </c>
      <c r="L40" s="343">
        <f t="shared" si="57"/>
        <v>1429.8081</v>
      </c>
      <c r="M40" s="343">
        <f t="shared" si="57"/>
        <v>1605.73515</v>
      </c>
      <c r="N40" s="343">
        <f t="shared" si="57"/>
        <v>1683.8572750000001</v>
      </c>
      <c r="O40" s="301">
        <f t="shared" si="0"/>
        <v>12084.798369999997</v>
      </c>
      <c r="P40" s="302">
        <f t="shared" si="18"/>
        <v>18503.728844999994</v>
      </c>
      <c r="Q40" s="316"/>
      <c r="R40" s="313">
        <f>+O40-O39</f>
        <v>3739.1613699999962</v>
      </c>
      <c r="S40" s="314">
        <f>IF(ISERR(R40/O39),0,(R40/O39))</f>
        <v>0.44803786337699519</v>
      </c>
      <c r="T40" s="315">
        <f t="shared" si="53"/>
        <v>47.577946338582663</v>
      </c>
      <c r="U40" s="313">
        <f t="shared" si="54"/>
        <v>1510.5997962499996</v>
      </c>
      <c r="V40" s="314"/>
      <c r="W40" s="316"/>
      <c r="X40" s="572"/>
      <c r="Y40" s="335" t="s">
        <v>96</v>
      </c>
      <c r="Z40" s="343">
        <f t="shared" ref="Z40:AK40" si="58">Z24+Z16+Z8+Z32</f>
        <v>832711.72860000003</v>
      </c>
      <c r="AA40" s="343">
        <f t="shared" si="58"/>
        <v>873331.65299999993</v>
      </c>
      <c r="AB40" s="343">
        <f t="shared" si="58"/>
        <v>831567.32900000003</v>
      </c>
      <c r="AC40" s="343">
        <f t="shared" si="58"/>
        <v>974726.15299999993</v>
      </c>
      <c r="AD40" s="343">
        <f t="shared" si="58"/>
        <v>924617.77599999995</v>
      </c>
      <c r="AE40" s="363">
        <f t="shared" si="58"/>
        <v>1340315.3340000003</v>
      </c>
      <c r="AF40" s="363">
        <f t="shared" si="58"/>
        <v>1003211.057</v>
      </c>
      <c r="AG40" s="363">
        <f t="shared" si="58"/>
        <v>871246.87400000007</v>
      </c>
      <c r="AH40" s="343">
        <f t="shared" si="58"/>
        <v>1091349.398</v>
      </c>
      <c r="AI40" s="343">
        <f t="shared" si="58"/>
        <v>924254.54200000002</v>
      </c>
      <c r="AJ40" s="343">
        <f t="shared" si="58"/>
        <v>1013649.7670000001</v>
      </c>
      <c r="AK40" s="343">
        <f t="shared" si="58"/>
        <v>1059522.949</v>
      </c>
      <c r="AL40" s="301">
        <f t="shared" si="5"/>
        <v>7651727.9046</v>
      </c>
      <c r="AM40" s="302">
        <f t="shared" si="42"/>
        <v>11740504.560600001</v>
      </c>
      <c r="AN40" s="316"/>
      <c r="AO40" s="572"/>
      <c r="AP40" s="335" t="s">
        <v>96</v>
      </c>
      <c r="AQ40" s="343">
        <f t="shared" ref="AQ40:BB40" si="59">AQ24+AQ16+AQ8+AQ32</f>
        <v>1400070.2986000001</v>
      </c>
      <c r="AR40" s="343">
        <f t="shared" si="59"/>
        <v>1451733.4829999998</v>
      </c>
      <c r="AS40" s="343">
        <f t="shared" si="59"/>
        <v>1358108.3389999999</v>
      </c>
      <c r="AT40" s="343">
        <f t="shared" si="59"/>
        <v>1575561.263</v>
      </c>
      <c r="AU40" s="343">
        <f t="shared" si="59"/>
        <v>1490400.8660000002</v>
      </c>
      <c r="AV40" s="363">
        <f t="shared" si="59"/>
        <v>2166328.764</v>
      </c>
      <c r="AW40" s="363">
        <f t="shared" si="59"/>
        <v>1629793.6470000001</v>
      </c>
      <c r="AX40" s="363">
        <f t="shared" si="59"/>
        <v>1412059.4240000001</v>
      </c>
      <c r="AY40" s="343">
        <f t="shared" si="59"/>
        <v>1776032.5380000002</v>
      </c>
      <c r="AZ40" s="343">
        <f t="shared" si="59"/>
        <v>1499532.2319999998</v>
      </c>
      <c r="BA40" s="343">
        <f t="shared" si="59"/>
        <v>1678915.537</v>
      </c>
      <c r="BB40" s="343">
        <f t="shared" si="59"/>
        <v>1755098.159</v>
      </c>
      <c r="BC40" s="301">
        <f t="shared" si="7"/>
        <v>12484056.084600002</v>
      </c>
      <c r="BD40" s="302">
        <f t="shared" si="43"/>
        <v>19193634.5506</v>
      </c>
    </row>
    <row r="41" spans="1:56" s="22" customFormat="1" ht="12">
      <c r="A41" s="310"/>
      <c r="B41" s="335" t="s">
        <v>119</v>
      </c>
      <c r="C41" s="343">
        <f t="shared" ref="C41:N41" si="60">C25+C17+C9+C33</f>
        <v>1721.5064</v>
      </c>
      <c r="D41" s="343">
        <f t="shared" si="60"/>
        <v>1993.073075</v>
      </c>
      <c r="E41" s="343">
        <f t="shared" si="60"/>
        <v>1728.0526500000001</v>
      </c>
      <c r="F41" s="343">
        <f t="shared" si="60"/>
        <v>2066.7865999999999</v>
      </c>
      <c r="G41" s="343">
        <f t="shared" si="60"/>
        <v>2103.3912774999999</v>
      </c>
      <c r="H41" s="363">
        <f t="shared" si="60"/>
        <v>2220.39005</v>
      </c>
      <c r="I41" s="363">
        <f t="shared" si="60"/>
        <v>2172.47613</v>
      </c>
      <c r="J41" s="363">
        <f t="shared" si="60"/>
        <v>1734.9224999999999</v>
      </c>
      <c r="K41" s="343">
        <f t="shared" si="60"/>
        <v>1873.7212724999999</v>
      </c>
      <c r="L41" s="343">
        <f t="shared" si="60"/>
        <v>1792.7758025000001</v>
      </c>
      <c r="M41" s="303">
        <f t="shared" si="60"/>
        <v>1810.0074549999999</v>
      </c>
      <c r="N41" s="343">
        <f t="shared" si="60"/>
        <v>1945.1952000000001</v>
      </c>
      <c r="O41" s="301">
        <f t="shared" si="0"/>
        <v>15740.5986825</v>
      </c>
      <c r="P41" s="302">
        <f t="shared" ref="P41:P46" si="61">SUM(C41:N41)</f>
        <v>23162.2984125</v>
      </c>
      <c r="Q41" s="316"/>
      <c r="R41" s="313">
        <f>+O41-O40</f>
        <v>3655.8003125000032</v>
      </c>
      <c r="S41" s="314">
        <f>IF(ISERR(R41/O40),0,(R41/O40))</f>
        <v>0.30251231345120111</v>
      </c>
      <c r="T41" s="315">
        <f t="shared" si="53"/>
        <v>61.970860954724408</v>
      </c>
      <c r="U41" s="313">
        <f t="shared" si="54"/>
        <v>1967.5748353125</v>
      </c>
      <c r="V41" s="314"/>
      <c r="W41" s="316"/>
      <c r="X41" s="476"/>
      <c r="Y41" s="335" t="s">
        <v>119</v>
      </c>
      <c r="Z41" s="343">
        <f t="shared" ref="Z41:AK41" si="62">Z25+Z17+Z9+Z33</f>
        <v>1079919.67</v>
      </c>
      <c r="AA41" s="343">
        <f t="shared" si="62"/>
        <v>1289003.7519999999</v>
      </c>
      <c r="AB41" s="343">
        <f t="shared" si="62"/>
        <v>1139466.3586000002</v>
      </c>
      <c r="AC41" s="343">
        <f t="shared" si="62"/>
        <v>1349748.3518000001</v>
      </c>
      <c r="AD41" s="343">
        <f t="shared" si="62"/>
        <v>1361048.7678</v>
      </c>
      <c r="AE41" s="363">
        <f t="shared" si="62"/>
        <v>1484074.4537</v>
      </c>
      <c r="AF41" s="363">
        <f t="shared" si="62"/>
        <v>1437046.0269999998</v>
      </c>
      <c r="AG41" s="363">
        <f t="shared" si="62"/>
        <v>1135947.7139999999</v>
      </c>
      <c r="AH41" s="343">
        <f t="shared" si="62"/>
        <v>1229164.584</v>
      </c>
      <c r="AI41" s="343">
        <f t="shared" si="62"/>
        <v>1190496.8188</v>
      </c>
      <c r="AJ41" s="303">
        <f t="shared" si="62"/>
        <v>1200937.253</v>
      </c>
      <c r="AK41" s="343">
        <f t="shared" si="62"/>
        <v>1281364.192</v>
      </c>
      <c r="AL41" s="301">
        <f t="shared" si="5"/>
        <v>10276255.094899999</v>
      </c>
      <c r="AM41" s="302">
        <f t="shared" si="42"/>
        <v>15178217.9427</v>
      </c>
      <c r="AN41" s="316"/>
      <c r="AO41" s="310"/>
      <c r="AP41" s="335" t="s">
        <v>119</v>
      </c>
      <c r="AQ41" s="343">
        <f t="shared" ref="AQ41:BB41" si="63">AQ25+AQ17+AQ9+AQ33</f>
        <v>1801584.9200000002</v>
      </c>
      <c r="AR41" s="343">
        <f t="shared" si="63"/>
        <v>2090621.8720000002</v>
      </c>
      <c r="AS41" s="343">
        <f t="shared" si="63"/>
        <v>1806189.8885999999</v>
      </c>
      <c r="AT41" s="343">
        <f t="shared" si="63"/>
        <v>2152008.1118000001</v>
      </c>
      <c r="AU41" s="343">
        <f t="shared" si="63"/>
        <v>2178862.8678000001</v>
      </c>
      <c r="AV41" s="363">
        <f t="shared" si="63"/>
        <v>2305910.9836999997</v>
      </c>
      <c r="AW41" s="363">
        <f t="shared" si="63"/>
        <v>2259739.4169999999</v>
      </c>
      <c r="AX41" s="363">
        <f t="shared" si="63"/>
        <v>1804833.1140000001</v>
      </c>
      <c r="AY41" s="343">
        <f t="shared" si="63"/>
        <v>1953487.1740000001</v>
      </c>
      <c r="AZ41" s="343">
        <f t="shared" si="63"/>
        <v>1869079.8788000001</v>
      </c>
      <c r="BA41" s="303">
        <f t="shared" si="63"/>
        <v>1896696.2429999998</v>
      </c>
      <c r="BB41" s="343">
        <f t="shared" si="63"/>
        <v>2024720.2620000001</v>
      </c>
      <c r="BC41" s="301">
        <f t="shared" si="7"/>
        <v>16399751.174899999</v>
      </c>
      <c r="BD41" s="302">
        <f t="shared" si="43"/>
        <v>24143734.732699998</v>
      </c>
    </row>
    <row r="42" spans="1:56" s="22" customFormat="1" ht="12">
      <c r="A42" s="310"/>
      <c r="B42" s="335" t="s">
        <v>124</v>
      </c>
      <c r="C42" s="343">
        <f t="shared" ref="C42:N42" si="64">C26+C18+C10+C34</f>
        <v>2186.2706699999999</v>
      </c>
      <c r="D42" s="343">
        <f t="shared" si="64"/>
        <v>2195.9777825000019</v>
      </c>
      <c r="E42" s="343">
        <f t="shared" si="64"/>
        <v>1918.7133500000039</v>
      </c>
      <c r="F42" s="343">
        <f t="shared" si="64"/>
        <v>2137.0063000000027</v>
      </c>
      <c r="G42" s="343">
        <f t="shared" si="64"/>
        <v>2327.3862000000036</v>
      </c>
      <c r="H42" s="363">
        <f t="shared" si="64"/>
        <v>2566.6443000000022</v>
      </c>
      <c r="I42" s="363">
        <f t="shared" si="64"/>
        <v>2303.9920000000002</v>
      </c>
      <c r="J42" s="363">
        <f t="shared" si="64"/>
        <v>2143.176167500003</v>
      </c>
      <c r="K42" s="343">
        <f t="shared" si="64"/>
        <v>1811.2460425000017</v>
      </c>
      <c r="L42" s="343">
        <f t="shared" si="64"/>
        <v>1777.922100000002</v>
      </c>
      <c r="M42" s="303">
        <f t="shared" si="64"/>
        <v>1947.8903025000041</v>
      </c>
      <c r="N42" s="344">
        <f t="shared" si="64"/>
        <v>2077.8012000000049</v>
      </c>
      <c r="O42" s="301">
        <f t="shared" si="0"/>
        <v>17779.166770000014</v>
      </c>
      <c r="P42" s="302">
        <f t="shared" si="61"/>
        <v>25394.026415000029</v>
      </c>
      <c r="Q42" s="316"/>
      <c r="R42" s="313">
        <f>+O42-O41</f>
        <v>2038.5680875000144</v>
      </c>
      <c r="S42" s="314">
        <f>IF(ISERR(R42/O41),0,(R42/O41))</f>
        <v>0.12951020025473636</v>
      </c>
      <c r="T42" s="315">
        <f t="shared" si="53"/>
        <v>69.996719566929187</v>
      </c>
      <c r="U42" s="313">
        <f t="shared" si="54"/>
        <v>2222.3958462500018</v>
      </c>
      <c r="V42" s="314"/>
      <c r="W42" s="316"/>
      <c r="X42" s="476"/>
      <c r="Y42" s="335" t="s">
        <v>124</v>
      </c>
      <c r="Z42" s="343">
        <f t="shared" ref="Z42:AK42" si="65">Z26+Z18+Z10+Z34</f>
        <v>1391886.9508000002</v>
      </c>
      <c r="AA42" s="343">
        <f t="shared" si="65"/>
        <v>1465321.3625</v>
      </c>
      <c r="AB42" s="343">
        <f t="shared" si="65"/>
        <v>1345358.4386</v>
      </c>
      <c r="AC42" s="343">
        <f t="shared" si="65"/>
        <v>1546267.8963999997</v>
      </c>
      <c r="AD42" s="343">
        <f t="shared" si="65"/>
        <v>1698509.2939000002</v>
      </c>
      <c r="AE42" s="363">
        <f t="shared" si="65"/>
        <v>1864848.0525</v>
      </c>
      <c r="AF42" s="363">
        <f t="shared" si="65"/>
        <v>1676526.7765000002</v>
      </c>
      <c r="AG42" s="363">
        <f t="shared" si="65"/>
        <v>1514161.0433</v>
      </c>
      <c r="AH42" s="343">
        <f t="shared" si="65"/>
        <v>1284732.9709000001</v>
      </c>
      <c r="AI42" s="343">
        <f t="shared" si="65"/>
        <v>1243140.9736000001</v>
      </c>
      <c r="AJ42" s="303">
        <f t="shared" si="65"/>
        <v>1345235.6101999998</v>
      </c>
      <c r="AK42" s="344">
        <f t="shared" si="65"/>
        <v>1429763.395</v>
      </c>
      <c r="AL42" s="301">
        <f t="shared" si="5"/>
        <v>12502879.8145</v>
      </c>
      <c r="AM42" s="302">
        <f t="shared" si="42"/>
        <v>17805752.764199998</v>
      </c>
      <c r="AN42" s="316"/>
      <c r="AO42" s="310"/>
      <c r="AP42" s="335" t="s">
        <v>124</v>
      </c>
      <c r="AQ42" s="343">
        <f t="shared" ref="AQ42:BB42" si="66">AQ26+AQ18+AQ10+AQ34</f>
        <v>2263010.1208000001</v>
      </c>
      <c r="AR42" s="343">
        <f t="shared" si="66"/>
        <v>2302000.5924999998</v>
      </c>
      <c r="AS42" s="343">
        <f t="shared" si="66"/>
        <v>2077748.2985999999</v>
      </c>
      <c r="AT42" s="343">
        <f t="shared" si="66"/>
        <v>2316638.1863999995</v>
      </c>
      <c r="AU42" s="343">
        <f t="shared" si="66"/>
        <v>2532342.5439000004</v>
      </c>
      <c r="AV42" s="363">
        <f t="shared" si="66"/>
        <v>2791701.2925</v>
      </c>
      <c r="AW42" s="363">
        <f t="shared" si="66"/>
        <v>2503483.8465</v>
      </c>
      <c r="AX42" s="363">
        <f t="shared" si="66"/>
        <v>2324923.8332999996</v>
      </c>
      <c r="AY42" s="343">
        <f t="shared" si="66"/>
        <v>1966616.8509</v>
      </c>
      <c r="AZ42" s="343">
        <f t="shared" si="66"/>
        <v>1925003.5536</v>
      </c>
      <c r="BA42" s="303">
        <f t="shared" si="66"/>
        <v>2107640.5101999999</v>
      </c>
      <c r="BB42" s="344">
        <f t="shared" si="66"/>
        <v>2256941.1749999998</v>
      </c>
      <c r="BC42" s="301">
        <f t="shared" si="7"/>
        <v>19111848.714499999</v>
      </c>
      <c r="BD42" s="302">
        <f t="shared" si="43"/>
        <v>27368050.804199997</v>
      </c>
    </row>
    <row r="43" spans="1:56" s="22" customFormat="1" ht="12">
      <c r="A43" s="475"/>
      <c r="B43" s="335" t="s">
        <v>139</v>
      </c>
      <c r="C43" s="343">
        <f t="shared" ref="C43:N43" si="67">C27+C19+C11+C35</f>
        <v>2033.9981975000019</v>
      </c>
      <c r="D43" s="343">
        <f t="shared" si="67"/>
        <v>2444.0080000000016</v>
      </c>
      <c r="E43" s="363">
        <f t="shared" si="67"/>
        <v>1956.8636250000059</v>
      </c>
      <c r="F43" s="363">
        <f t="shared" si="67"/>
        <v>2513.351705000005</v>
      </c>
      <c r="G43" s="363">
        <f t="shared" si="67"/>
        <v>2673.1860000000033</v>
      </c>
      <c r="H43" s="363">
        <f t="shared" si="67"/>
        <v>2279.554300000003</v>
      </c>
      <c r="I43" s="363">
        <f t="shared" si="67"/>
        <v>2531.3005900000012</v>
      </c>
      <c r="J43" s="363">
        <f t="shared" si="67"/>
        <v>1695.5475750000021</v>
      </c>
      <c r="K43" s="363">
        <f t="shared" si="67"/>
        <v>1827.2275875000009</v>
      </c>
      <c r="L43" s="363">
        <f t="shared" si="67"/>
        <v>1906.5038750000019</v>
      </c>
      <c r="M43" s="303">
        <f t="shared" si="67"/>
        <v>2104.7346500000021</v>
      </c>
      <c r="N43" s="343">
        <f t="shared" si="67"/>
        <v>1934.7200750000043</v>
      </c>
      <c r="O43" s="301">
        <f t="shared" si="0"/>
        <v>18127.809992500024</v>
      </c>
      <c r="P43" s="302">
        <f t="shared" si="61"/>
        <v>25900.996180000035</v>
      </c>
      <c r="Q43" s="316"/>
      <c r="R43" s="313">
        <f t="shared" ref="R43:R44" si="68">+O43-O42</f>
        <v>348.64322250000987</v>
      </c>
      <c r="S43" s="314">
        <f>IF(ISERR(R43/O42),0,(R43/O42))</f>
        <v>1.9609649147804782E-2</v>
      </c>
      <c r="T43" s="315">
        <f t="shared" ref="T43:T44" si="69">O43/$O$3</f>
        <v>71.369330679133952</v>
      </c>
      <c r="U43" s="313">
        <f t="shared" ref="U43:U44" si="70">+O43/$I$1</f>
        <v>2265.976249062503</v>
      </c>
      <c r="V43" s="314"/>
      <c r="W43" s="316"/>
      <c r="X43" s="476"/>
      <c r="Y43" s="335" t="s">
        <v>139</v>
      </c>
      <c r="Z43" s="343">
        <f t="shared" ref="Z43:AK43" si="71">Z27+Z19+Z11+Z35</f>
        <v>1408927.2796999998</v>
      </c>
      <c r="AA43" s="343">
        <f t="shared" si="71"/>
        <v>1725709.0454000002</v>
      </c>
      <c r="AB43" s="363">
        <f t="shared" si="71"/>
        <v>1410560.7101</v>
      </c>
      <c r="AC43" s="363">
        <f t="shared" si="71"/>
        <v>1815879.5792</v>
      </c>
      <c r="AD43" s="363">
        <f t="shared" si="71"/>
        <v>1922608.9283999999</v>
      </c>
      <c r="AE43" s="363">
        <f t="shared" si="71"/>
        <v>1600966.4875999999</v>
      </c>
      <c r="AF43" s="363">
        <f t="shared" si="71"/>
        <v>1764561.9501999998</v>
      </c>
      <c r="AG43" s="363">
        <f t="shared" si="71"/>
        <v>1188023.2067000002</v>
      </c>
      <c r="AH43" s="363">
        <f t="shared" si="71"/>
        <v>1275443.5956999999</v>
      </c>
      <c r="AI43" s="363">
        <f t="shared" si="71"/>
        <v>1340656.6682999998</v>
      </c>
      <c r="AJ43" s="303">
        <f t="shared" si="71"/>
        <v>1444640.8558</v>
      </c>
      <c r="AK43" s="343">
        <f t="shared" si="71"/>
        <v>1328306.4635999999</v>
      </c>
      <c r="AL43" s="301">
        <f t="shared" si="5"/>
        <v>12837237.1873</v>
      </c>
      <c r="AM43" s="302">
        <f t="shared" ref="AM43" si="72">SUM(Z43:AK43)</f>
        <v>18226284.770699997</v>
      </c>
      <c r="AN43" s="316"/>
      <c r="AO43" s="475"/>
      <c r="AP43" s="335" t="s">
        <v>139</v>
      </c>
      <c r="AQ43" s="343">
        <f t="shared" ref="AQ43:BB43" si="73">AQ27+AQ19+AQ11+AQ35</f>
        <v>2198370.4097000002</v>
      </c>
      <c r="AR43" s="343">
        <f t="shared" si="73"/>
        <v>2650496.9253999996</v>
      </c>
      <c r="AS43" s="363">
        <f t="shared" si="73"/>
        <v>2118958.9800999998</v>
      </c>
      <c r="AT43" s="363">
        <f t="shared" si="73"/>
        <v>2716335.6891999999</v>
      </c>
      <c r="AU43" s="363">
        <f t="shared" si="73"/>
        <v>2902002.0784</v>
      </c>
      <c r="AV43" s="363">
        <f t="shared" si="73"/>
        <v>2460927.6675999998</v>
      </c>
      <c r="AW43" s="363">
        <f t="shared" si="73"/>
        <v>2736893.6702000001</v>
      </c>
      <c r="AX43" s="363">
        <f t="shared" si="73"/>
        <v>1843269.4567</v>
      </c>
      <c r="AY43" s="363">
        <f t="shared" si="73"/>
        <v>1974776.4357</v>
      </c>
      <c r="AZ43" s="363">
        <f t="shared" si="73"/>
        <v>2077906.5882999999</v>
      </c>
      <c r="BA43" s="303">
        <f t="shared" si="73"/>
        <v>2272947.5458</v>
      </c>
      <c r="BB43" s="343">
        <f t="shared" si="73"/>
        <v>2090483.0536</v>
      </c>
      <c r="BC43" s="301">
        <f t="shared" si="7"/>
        <v>19627254.877300002</v>
      </c>
      <c r="BD43" s="302">
        <f t="shared" ref="BD43" si="74">SUM(AQ43:BB43)</f>
        <v>28043368.500700001</v>
      </c>
    </row>
    <row r="44" spans="1:56" s="22" customFormat="1" ht="12">
      <c r="A44" s="310"/>
      <c r="B44" s="335" t="s">
        <v>193</v>
      </c>
      <c r="C44" s="343">
        <f t="shared" ref="C44:N44" si="75">C28+C20+C12+C36</f>
        <v>2649.7933000000021</v>
      </c>
      <c r="D44" s="344">
        <f t="shared" si="75"/>
        <v>2380.1596000000027</v>
      </c>
      <c r="E44" s="363">
        <f t="shared" si="75"/>
        <v>2349.254350000002</v>
      </c>
      <c r="F44" s="344">
        <f t="shared" si="75"/>
        <v>2829.2940500000018</v>
      </c>
      <c r="G44" s="363">
        <f t="shared" si="75"/>
        <v>2548.7935500000008</v>
      </c>
      <c r="H44" s="363">
        <f t="shared" si="75"/>
        <v>2539.4983750000019</v>
      </c>
      <c r="I44" s="363">
        <f t="shared" si="75"/>
        <v>2921.083540000001</v>
      </c>
      <c r="J44" s="363">
        <f t="shared" si="75"/>
        <v>2101.9827750000009</v>
      </c>
      <c r="K44" s="506">
        <f t="shared" si="75"/>
        <v>2250.0000000000005</v>
      </c>
      <c r="L44" s="506">
        <f t="shared" si="75"/>
        <v>2249.9999999999995</v>
      </c>
      <c r="M44" s="507">
        <f t="shared" si="75"/>
        <v>2300.0000000000005</v>
      </c>
      <c r="N44" s="506">
        <f t="shared" si="75"/>
        <v>2375</v>
      </c>
      <c r="O44" s="301">
        <f t="shared" si="0"/>
        <v>20319.859540000012</v>
      </c>
      <c r="P44" s="302">
        <f t="shared" si="61"/>
        <v>29494.859540000012</v>
      </c>
      <c r="Q44" s="316"/>
      <c r="R44" s="313">
        <f t="shared" si="68"/>
        <v>2192.049547499988</v>
      </c>
      <c r="S44" s="314">
        <f>IF(ISERR(R44/O43),0,(R44/O43))</f>
        <v>0.12092191767273043</v>
      </c>
      <c r="T44" s="315">
        <f t="shared" si="69"/>
        <v>79.999447007874068</v>
      </c>
      <c r="U44" s="313">
        <f t="shared" si="70"/>
        <v>2539.9824425000015</v>
      </c>
      <c r="V44" s="314"/>
      <c r="W44" s="316"/>
      <c r="X44" s="476"/>
      <c r="Y44" s="335" t="s">
        <v>193</v>
      </c>
      <c r="Z44" s="343">
        <f t="shared" ref="Z44:AK44" si="76">Z28+Z20+Z12+Z36</f>
        <v>1768465.1955000001</v>
      </c>
      <c r="AA44" s="344">
        <f t="shared" si="76"/>
        <v>1539660.3521000003</v>
      </c>
      <c r="AB44" s="363">
        <f t="shared" si="76"/>
        <v>1520626.4007999999</v>
      </c>
      <c r="AC44" s="344">
        <f t="shared" si="76"/>
        <v>1842777.0983000002</v>
      </c>
      <c r="AD44" s="363">
        <f t="shared" si="76"/>
        <v>1641328.0219000001</v>
      </c>
      <c r="AE44" s="363">
        <f t="shared" si="76"/>
        <v>1632640.9088000001</v>
      </c>
      <c r="AF44" s="363">
        <f t="shared" si="76"/>
        <v>1888208.1477000001</v>
      </c>
      <c r="AG44" s="363">
        <f t="shared" si="76"/>
        <v>1319981.3141999999</v>
      </c>
      <c r="AH44" s="506">
        <f t="shared" si="76"/>
        <v>1446737.7721811361</v>
      </c>
      <c r="AI44" s="506">
        <f t="shared" si="76"/>
        <v>1462714.4381545505</v>
      </c>
      <c r="AJ44" s="507">
        <f t="shared" si="76"/>
        <v>1480447.8705392617</v>
      </c>
      <c r="AK44" s="506">
        <f t="shared" si="76"/>
        <v>1528903.9872454545</v>
      </c>
      <c r="AL44" s="301">
        <f t="shared" si="5"/>
        <v>13153687.439300001</v>
      </c>
      <c r="AM44" s="302">
        <f t="shared" si="42"/>
        <v>19072491.507420406</v>
      </c>
      <c r="AN44" s="316"/>
      <c r="AO44" s="310"/>
      <c r="AP44" s="335" t="s">
        <v>193</v>
      </c>
      <c r="AQ44" s="343">
        <f t="shared" ref="AQ44:BB44" si="77">AQ28+AQ20+AQ12+AQ36</f>
        <v>2865289.8255000003</v>
      </c>
      <c r="AR44" s="344">
        <f t="shared" si="77"/>
        <v>2571248.9720999999</v>
      </c>
      <c r="AS44" s="363">
        <f t="shared" si="77"/>
        <v>2537516.8707999997</v>
      </c>
      <c r="AT44" s="344">
        <f t="shared" si="77"/>
        <v>3064370.6883</v>
      </c>
      <c r="AU44" s="363">
        <f t="shared" si="77"/>
        <v>2745995.3519000001</v>
      </c>
      <c r="AV44" s="363">
        <f t="shared" si="77"/>
        <v>2746264.5987999998</v>
      </c>
      <c r="AW44" s="363">
        <f t="shared" si="77"/>
        <v>3145698.4877000004</v>
      </c>
      <c r="AX44" s="363">
        <f t="shared" si="77"/>
        <v>2262721.2242000001</v>
      </c>
      <c r="AY44" s="506">
        <f t="shared" si="77"/>
        <v>2432250.0000000009</v>
      </c>
      <c r="AZ44" s="506">
        <f t="shared" si="77"/>
        <v>2453761.1901885574</v>
      </c>
      <c r="BA44" s="507">
        <f t="shared" si="77"/>
        <v>2487721.3548408099</v>
      </c>
      <c r="BB44" s="506">
        <f t="shared" si="77"/>
        <v>2590486.9706389923</v>
      </c>
      <c r="BC44" s="301">
        <f t="shared" si="7"/>
        <v>21939106.019299999</v>
      </c>
      <c r="BD44" s="302">
        <f t="shared" si="43"/>
        <v>31903325.534968361</v>
      </c>
    </row>
    <row r="45" spans="1:56" s="22" customFormat="1" ht="12">
      <c r="A45" s="554"/>
      <c r="B45" s="335" t="s">
        <v>194</v>
      </c>
      <c r="C45" s="343">
        <f t="shared" ref="C45:N45" si="78">C29+C21+C13+C37</f>
        <v>2134.9999999999995</v>
      </c>
      <c r="D45" s="343">
        <f t="shared" si="78"/>
        <v>2282.9999999999995</v>
      </c>
      <c r="E45" s="343">
        <f t="shared" si="78"/>
        <v>2295</v>
      </c>
      <c r="F45" s="343">
        <f t="shared" si="78"/>
        <v>2540</v>
      </c>
      <c r="G45" s="343">
        <f t="shared" si="78"/>
        <v>2590</v>
      </c>
      <c r="H45" s="343">
        <f t="shared" si="78"/>
        <v>2555</v>
      </c>
      <c r="I45" s="343">
        <f t="shared" si="78"/>
        <v>2485</v>
      </c>
      <c r="J45" s="363">
        <f t="shared" si="78"/>
        <v>2090</v>
      </c>
      <c r="K45" s="343">
        <f t="shared" si="78"/>
        <v>2235.0000000000005</v>
      </c>
      <c r="L45" s="343">
        <f t="shared" si="78"/>
        <v>2288.3333333333335</v>
      </c>
      <c r="M45" s="343">
        <f t="shared" si="78"/>
        <v>2400</v>
      </c>
      <c r="N45" s="343">
        <f t="shared" si="78"/>
        <v>2411.666666666667</v>
      </c>
      <c r="O45" s="301">
        <f t="shared" si="0"/>
        <v>18973</v>
      </c>
      <c r="P45" s="302">
        <f t="shared" si="61"/>
        <v>28308</v>
      </c>
      <c r="Q45" s="316"/>
      <c r="R45" s="313"/>
      <c r="S45" s="314"/>
      <c r="T45" s="315"/>
      <c r="U45" s="313"/>
      <c r="V45" s="314"/>
      <c r="W45" s="316"/>
      <c r="X45" s="554"/>
      <c r="Y45" s="335" t="s">
        <v>194</v>
      </c>
      <c r="Z45" s="343">
        <f t="shared" ref="Z45:AK45" si="79">Z29+Z21+Z13+Z37</f>
        <v>1348633.0102978274</v>
      </c>
      <c r="AA45" s="343">
        <f t="shared" si="79"/>
        <v>1449153.475719752</v>
      </c>
      <c r="AB45" s="343">
        <f t="shared" si="79"/>
        <v>1459121.538291157</v>
      </c>
      <c r="AC45" s="343">
        <f t="shared" si="79"/>
        <v>1609710.4878159522</v>
      </c>
      <c r="AD45" s="343">
        <f t="shared" si="79"/>
        <v>1645049.2481896351</v>
      </c>
      <c r="AE45" s="343">
        <f t="shared" si="79"/>
        <v>1616670.8198606421</v>
      </c>
      <c r="AF45" s="363">
        <f t="shared" si="79"/>
        <v>1577189.7435910676</v>
      </c>
      <c r="AG45" s="343">
        <f t="shared" si="79"/>
        <v>1334699.8031498701</v>
      </c>
      <c r="AH45" s="343">
        <f t="shared" si="79"/>
        <v>1418020.1726418207</v>
      </c>
      <c r="AI45" s="343">
        <f t="shared" si="79"/>
        <v>1458973.0476632882</v>
      </c>
      <c r="AJ45" s="343">
        <f t="shared" si="79"/>
        <v>1516612.8410165021</v>
      </c>
      <c r="AK45" s="343">
        <f t="shared" si="79"/>
        <v>1517945.1788133555</v>
      </c>
      <c r="AL45" s="301">
        <f t="shared" si="5"/>
        <v>12040228.126915904</v>
      </c>
      <c r="AM45" s="302">
        <f t="shared" si="42"/>
        <v>17951779.367050871</v>
      </c>
      <c r="AN45" s="316"/>
      <c r="AO45" s="554"/>
      <c r="AP45" s="335" t="s">
        <v>194</v>
      </c>
      <c r="AQ45" s="343">
        <f t="shared" ref="AQ45:BB45" si="80">AQ29+AQ21+AQ13+AQ37</f>
        <v>2316419.1935784202</v>
      </c>
      <c r="AR45" s="343">
        <f t="shared" si="80"/>
        <v>2486345.6677820096</v>
      </c>
      <c r="AS45" s="343">
        <f t="shared" si="80"/>
        <v>2500570.6898060436</v>
      </c>
      <c r="AT45" s="343">
        <f t="shared" si="80"/>
        <v>2759505.6166799711</v>
      </c>
      <c r="AU45" s="343">
        <f t="shared" si="80"/>
        <v>2823364.8017312186</v>
      </c>
      <c r="AV45" s="343">
        <f t="shared" si="80"/>
        <v>2774262.1773853367</v>
      </c>
      <c r="AW45" s="343">
        <f t="shared" si="80"/>
        <v>2705157.1601892021</v>
      </c>
      <c r="AX45" s="363">
        <f t="shared" si="80"/>
        <v>2282488.0309385676</v>
      </c>
      <c r="AY45" s="343">
        <f t="shared" si="80"/>
        <v>2431194.5036845813</v>
      </c>
      <c r="AZ45" s="343">
        <f t="shared" si="80"/>
        <v>2504236.5970644271</v>
      </c>
      <c r="BA45" s="343">
        <f t="shared" si="80"/>
        <v>2605647.351913827</v>
      </c>
      <c r="BB45" s="343">
        <f t="shared" si="80"/>
        <v>2609880.6056855731</v>
      </c>
      <c r="BC45" s="301">
        <f t="shared" si="7"/>
        <v>20648113.33809077</v>
      </c>
      <c r="BD45" s="302">
        <f t="shared" si="43"/>
        <v>30799072.39643918</v>
      </c>
    </row>
    <row r="46" spans="1:56" s="22" customFormat="1" thickBot="1">
      <c r="A46" s="555"/>
      <c r="B46" s="338" t="s">
        <v>18</v>
      </c>
      <c r="C46" s="342">
        <f t="shared" ref="C46:N46" si="81">C44-C45</f>
        <v>514.79330000000255</v>
      </c>
      <c r="D46" s="342">
        <f t="shared" si="81"/>
        <v>97.159600000003138</v>
      </c>
      <c r="E46" s="342">
        <f t="shared" si="81"/>
        <v>54.254350000001978</v>
      </c>
      <c r="F46" s="342">
        <f t="shared" si="81"/>
        <v>289.29405000000179</v>
      </c>
      <c r="G46" s="342">
        <f t="shared" si="81"/>
        <v>-41.206449999999222</v>
      </c>
      <c r="H46" s="342">
        <f t="shared" si="81"/>
        <v>-15.501624999998057</v>
      </c>
      <c r="I46" s="342">
        <f t="shared" si="81"/>
        <v>436.08354000000099</v>
      </c>
      <c r="J46" s="342">
        <f t="shared" si="81"/>
        <v>11.982775000000856</v>
      </c>
      <c r="K46" s="342">
        <f t="shared" si="81"/>
        <v>15</v>
      </c>
      <c r="L46" s="342">
        <f t="shared" si="81"/>
        <v>-38.33333333333394</v>
      </c>
      <c r="M46" s="342">
        <f t="shared" si="81"/>
        <v>-99.999999999999545</v>
      </c>
      <c r="N46" s="342">
        <f t="shared" si="81"/>
        <v>-36.66666666666697</v>
      </c>
      <c r="O46" s="306">
        <f t="shared" si="0"/>
        <v>1346.859540000014</v>
      </c>
      <c r="P46" s="347">
        <f t="shared" si="61"/>
        <v>1186.8595400000136</v>
      </c>
      <c r="Q46" s="316"/>
      <c r="R46" s="330"/>
      <c r="S46" s="321"/>
      <c r="T46" s="322"/>
      <c r="U46" s="321"/>
      <c r="V46" s="321"/>
      <c r="W46" s="316"/>
      <c r="X46" s="555"/>
      <c r="Y46" s="338" t="s">
        <v>18</v>
      </c>
      <c r="Z46" s="342">
        <f t="shared" ref="Z46:AK46" si="82">Z44-Z45</f>
        <v>419832.18520217272</v>
      </c>
      <c r="AA46" s="342">
        <f t="shared" si="82"/>
        <v>90506.876380248228</v>
      </c>
      <c r="AB46" s="342">
        <f t="shared" si="82"/>
        <v>61504.862508842954</v>
      </c>
      <c r="AC46" s="342">
        <f t="shared" si="82"/>
        <v>233066.61048404803</v>
      </c>
      <c r="AD46" s="342">
        <f t="shared" si="82"/>
        <v>-3721.2262896350585</v>
      </c>
      <c r="AE46" s="342">
        <f t="shared" si="82"/>
        <v>15970.088939358015</v>
      </c>
      <c r="AF46" s="342">
        <f t="shared" si="82"/>
        <v>311018.40410893247</v>
      </c>
      <c r="AG46" s="342">
        <f t="shared" si="82"/>
        <v>-14718.488949870225</v>
      </c>
      <c r="AH46" s="342">
        <f t="shared" si="82"/>
        <v>28717.599539315328</v>
      </c>
      <c r="AI46" s="342">
        <f t="shared" si="82"/>
        <v>3741.3904912623111</v>
      </c>
      <c r="AJ46" s="342">
        <f t="shared" si="82"/>
        <v>-36164.970477240393</v>
      </c>
      <c r="AK46" s="342">
        <f t="shared" si="82"/>
        <v>10958.808432098944</v>
      </c>
      <c r="AL46" s="306">
        <f t="shared" si="5"/>
        <v>1113459.3123840971</v>
      </c>
      <c r="AM46" s="347">
        <f t="shared" si="42"/>
        <v>1120712.1403695333</v>
      </c>
      <c r="AN46" s="316"/>
      <c r="AO46" s="555"/>
      <c r="AP46" s="338" t="s">
        <v>18</v>
      </c>
      <c r="AQ46" s="342">
        <f t="shared" ref="AQ46:BB46" si="83">AQ44-AQ45</f>
        <v>548870.63192158006</v>
      </c>
      <c r="AR46" s="342">
        <f t="shared" si="83"/>
        <v>84903.304317990318</v>
      </c>
      <c r="AS46" s="342">
        <f t="shared" si="83"/>
        <v>36946.180993956048</v>
      </c>
      <c r="AT46" s="342">
        <f t="shared" si="83"/>
        <v>304865.07162002893</v>
      </c>
      <c r="AU46" s="342">
        <f t="shared" si="83"/>
        <v>-77369.449831218459</v>
      </c>
      <c r="AV46" s="342">
        <f t="shared" si="83"/>
        <v>-27997.578585336916</v>
      </c>
      <c r="AW46" s="342">
        <f t="shared" si="83"/>
        <v>440541.32751079835</v>
      </c>
      <c r="AX46" s="342">
        <f t="shared" si="83"/>
        <v>-19766.806738567539</v>
      </c>
      <c r="AY46" s="342">
        <f t="shared" si="83"/>
        <v>1055.4963154196739</v>
      </c>
      <c r="AZ46" s="342">
        <f t="shared" si="83"/>
        <v>-50475.406875869725</v>
      </c>
      <c r="BA46" s="342">
        <f t="shared" si="83"/>
        <v>-117925.99707301706</v>
      </c>
      <c r="BB46" s="342">
        <f t="shared" si="83"/>
        <v>-19393.635046580806</v>
      </c>
      <c r="BC46" s="306">
        <f t="shared" si="7"/>
        <v>1290992.6812092308</v>
      </c>
      <c r="BD46" s="347">
        <f t="shared" si="43"/>
        <v>1104253.1385291829</v>
      </c>
    </row>
    <row r="47" spans="1:56" s="22" customFormat="1" thickBot="1">
      <c r="C47" s="452"/>
      <c r="D47" s="452"/>
      <c r="E47" s="452"/>
      <c r="F47" s="452"/>
      <c r="G47" s="452"/>
      <c r="H47" s="452"/>
      <c r="I47" s="452"/>
      <c r="J47" s="452"/>
      <c r="K47" s="452"/>
      <c r="L47" s="452"/>
      <c r="M47" s="452"/>
      <c r="N47" s="452"/>
      <c r="O47" s="452"/>
      <c r="P47" s="452"/>
      <c r="Q47" s="316"/>
      <c r="W47" s="316"/>
      <c r="Z47" s="452"/>
      <c r="AA47" s="452"/>
      <c r="AB47" s="452"/>
      <c r="AC47" s="452"/>
      <c r="AD47" s="452"/>
      <c r="AE47" s="452"/>
      <c r="AF47" s="452"/>
      <c r="AG47" s="452"/>
      <c r="AH47" s="452"/>
      <c r="AI47" s="452"/>
      <c r="AJ47" s="452"/>
      <c r="AK47" s="452"/>
      <c r="AL47" s="452"/>
      <c r="AM47" s="452"/>
      <c r="AN47" s="316"/>
      <c r="AQ47" s="452"/>
      <c r="AR47" s="452"/>
      <c r="AS47" s="452"/>
      <c r="AT47" s="452"/>
      <c r="AU47" s="452"/>
      <c r="AV47" s="452"/>
      <c r="AW47" s="452"/>
      <c r="AX47" s="452"/>
      <c r="AY47" s="452"/>
      <c r="AZ47" s="452"/>
      <c r="BA47" s="452"/>
      <c r="BB47" s="452"/>
      <c r="BC47" s="452"/>
    </row>
    <row r="48" spans="1:56" s="22" customFormat="1" ht="12">
      <c r="A48" s="573" t="s">
        <v>142</v>
      </c>
      <c r="B48" s="332" t="s">
        <v>86</v>
      </c>
      <c r="C48" s="343">
        <f t="shared" ref="C48:P48" si="84">C7+C15+C23</f>
        <v>891.34140000000002</v>
      </c>
      <c r="D48" s="343">
        <f t="shared" si="84"/>
        <v>934.44082500000002</v>
      </c>
      <c r="E48" s="343">
        <f t="shared" si="84"/>
        <v>903.25</v>
      </c>
      <c r="F48" s="343">
        <f t="shared" si="84"/>
        <v>993.72850000000005</v>
      </c>
      <c r="G48" s="343">
        <f t="shared" si="84"/>
        <v>899.8</v>
      </c>
      <c r="H48" s="343">
        <f t="shared" si="84"/>
        <v>1252.1152500000001</v>
      </c>
      <c r="I48" s="343">
        <f t="shared" si="84"/>
        <v>1085.1934000000001</v>
      </c>
      <c r="J48" s="343">
        <f t="shared" si="84"/>
        <v>1017.875</v>
      </c>
      <c r="K48" s="343">
        <f t="shared" si="84"/>
        <v>1037.4749999999999</v>
      </c>
      <c r="L48" s="343">
        <f t="shared" si="84"/>
        <v>998.8</v>
      </c>
      <c r="M48" s="343">
        <f t="shared" si="84"/>
        <v>1068.7022999999999</v>
      </c>
      <c r="N48" s="343">
        <f t="shared" si="84"/>
        <v>1180.25</v>
      </c>
      <c r="O48" s="301">
        <f t="shared" si="84"/>
        <v>7977.7443750000002</v>
      </c>
      <c r="P48" s="302">
        <f t="shared" si="84"/>
        <v>12262.971675000001</v>
      </c>
      <c r="Q48" s="316"/>
      <c r="W48" s="316"/>
      <c r="X48" s="573" t="s">
        <v>142</v>
      </c>
      <c r="Y48" s="332" t="s">
        <v>86</v>
      </c>
      <c r="Z48" s="343">
        <f t="shared" ref="Z48:AM48" si="85">Z7+Z15+Z23</f>
        <v>413143.29399999999</v>
      </c>
      <c r="AA48" s="343">
        <f t="shared" si="85"/>
        <v>464425.14999999997</v>
      </c>
      <c r="AB48" s="343">
        <f t="shared" si="85"/>
        <v>473222.24000000005</v>
      </c>
      <c r="AC48" s="343">
        <f t="shared" si="85"/>
        <v>584485.77</v>
      </c>
      <c r="AD48" s="343">
        <f t="shared" si="85"/>
        <v>546122.64199999999</v>
      </c>
      <c r="AE48" s="343">
        <f t="shared" si="85"/>
        <v>755607.46200000006</v>
      </c>
      <c r="AF48" s="343">
        <f t="shared" si="85"/>
        <v>639702.58799999999</v>
      </c>
      <c r="AG48" s="343">
        <f t="shared" si="85"/>
        <v>592605.16799999995</v>
      </c>
      <c r="AH48" s="343">
        <f t="shared" si="85"/>
        <v>978930.53949999996</v>
      </c>
      <c r="AI48" s="343">
        <f t="shared" si="85"/>
        <v>603783.91300000006</v>
      </c>
      <c r="AJ48" s="343">
        <f t="shared" si="85"/>
        <v>653383.00399999996</v>
      </c>
      <c r="AK48" s="343">
        <f t="shared" si="85"/>
        <v>712922.21400000004</v>
      </c>
      <c r="AL48" s="301">
        <f t="shared" si="85"/>
        <v>4469314.3140000002</v>
      </c>
      <c r="AM48" s="302">
        <f t="shared" si="85"/>
        <v>7418333.9845000003</v>
      </c>
      <c r="AN48" s="316"/>
      <c r="AO48" s="323" t="s">
        <v>142</v>
      </c>
      <c r="AP48" s="332" t="s">
        <v>86</v>
      </c>
      <c r="AQ48" s="343">
        <f t="shared" ref="AQ48:BD48" si="86">AQ7+AQ15+AQ23</f>
        <v>907124.92399999988</v>
      </c>
      <c r="AR48" s="343">
        <f t="shared" si="86"/>
        <v>950016.81</v>
      </c>
      <c r="AS48" s="343">
        <f t="shared" si="86"/>
        <v>920692.62</v>
      </c>
      <c r="AT48" s="343">
        <f t="shared" si="86"/>
        <v>1027386.3800000001</v>
      </c>
      <c r="AU48" s="343">
        <f t="shared" si="86"/>
        <v>919890.53200000001</v>
      </c>
      <c r="AV48" s="343">
        <f t="shared" si="86"/>
        <v>1286518.392</v>
      </c>
      <c r="AW48" s="343">
        <f t="shared" si="86"/>
        <v>1112916.7479999999</v>
      </c>
      <c r="AX48" s="343">
        <f t="shared" si="86"/>
        <v>1044667.298</v>
      </c>
      <c r="AY48" s="343">
        <f t="shared" si="86"/>
        <v>1067833.675</v>
      </c>
      <c r="AZ48" s="343">
        <f t="shared" si="86"/>
        <v>1021216.563</v>
      </c>
      <c r="BA48" s="343">
        <f t="shared" si="86"/>
        <v>1103335.4539999999</v>
      </c>
      <c r="BB48" s="343">
        <f t="shared" si="86"/>
        <v>1203175.6839999999</v>
      </c>
      <c r="BC48" s="301">
        <f t="shared" si="86"/>
        <v>8169213.7039999999</v>
      </c>
      <c r="BD48" s="334">
        <f t="shared" si="86"/>
        <v>12564775.08</v>
      </c>
    </row>
    <row r="49" spans="1:59" s="22" customFormat="1" ht="12">
      <c r="A49" s="572"/>
      <c r="B49" s="335" t="s">
        <v>96</v>
      </c>
      <c r="C49" s="343">
        <f t="shared" ref="C49:P49" si="87">C8+C16+C24</f>
        <v>1275.9749999999999</v>
      </c>
      <c r="D49" s="343">
        <f t="shared" si="87"/>
        <v>1372.95</v>
      </c>
      <c r="E49" s="343">
        <f t="shared" si="87"/>
        <v>1266.825</v>
      </c>
      <c r="F49" s="343">
        <f t="shared" si="87"/>
        <v>1479.425</v>
      </c>
      <c r="G49" s="343">
        <f t="shared" si="87"/>
        <v>1394.25</v>
      </c>
      <c r="H49" s="343">
        <f t="shared" si="87"/>
        <v>1998.75</v>
      </c>
      <c r="I49" s="343">
        <f t="shared" si="87"/>
        <v>1500.2</v>
      </c>
      <c r="J49" s="343">
        <f t="shared" si="87"/>
        <v>1265.2249999999999</v>
      </c>
      <c r="K49" s="343">
        <f t="shared" si="87"/>
        <v>1637.25</v>
      </c>
      <c r="L49" s="343">
        <f t="shared" si="87"/>
        <v>1378</v>
      </c>
      <c r="M49" s="343">
        <f t="shared" si="87"/>
        <v>1517</v>
      </c>
      <c r="N49" s="343">
        <f t="shared" si="87"/>
        <v>1596.5</v>
      </c>
      <c r="O49" s="301">
        <f t="shared" si="87"/>
        <v>11553.600000000002</v>
      </c>
      <c r="P49" s="302">
        <f t="shared" si="87"/>
        <v>17682.350000000002</v>
      </c>
      <c r="Q49" s="316"/>
      <c r="W49" s="316"/>
      <c r="X49" s="572"/>
      <c r="Y49" s="335" t="s">
        <v>96</v>
      </c>
      <c r="Z49" s="343">
        <f t="shared" ref="Z49:AM49" si="88">Z8+Z16+Z24</f>
        <v>779355.6786000001</v>
      </c>
      <c r="AA49" s="343">
        <f t="shared" si="88"/>
        <v>851063.54300000006</v>
      </c>
      <c r="AB49" s="343">
        <f t="shared" si="88"/>
        <v>795109.73899999994</v>
      </c>
      <c r="AC49" s="343">
        <f t="shared" si="88"/>
        <v>941785.34299999999</v>
      </c>
      <c r="AD49" s="343">
        <f t="shared" si="88"/>
        <v>890368.91599999997</v>
      </c>
      <c r="AE49" s="343">
        <f t="shared" si="88"/>
        <v>1285943.2440000002</v>
      </c>
      <c r="AF49" s="343">
        <f t="shared" si="88"/>
        <v>955915.527</v>
      </c>
      <c r="AG49" s="343">
        <f t="shared" si="88"/>
        <v>816825.71400000004</v>
      </c>
      <c r="AH49" s="343">
        <f t="shared" si="88"/>
        <v>1047588.148</v>
      </c>
      <c r="AI49" s="343">
        <f t="shared" si="88"/>
        <v>886746.80200000003</v>
      </c>
      <c r="AJ49" s="343">
        <f t="shared" si="88"/>
        <v>955884.59700000007</v>
      </c>
      <c r="AK49" s="343">
        <f t="shared" si="88"/>
        <v>1001709.539</v>
      </c>
      <c r="AL49" s="301">
        <f t="shared" si="88"/>
        <v>7316367.7046000008</v>
      </c>
      <c r="AM49" s="302">
        <f t="shared" si="88"/>
        <v>11208296.790600002</v>
      </c>
      <c r="AN49" s="316"/>
      <c r="AO49" s="310"/>
      <c r="AP49" s="335" t="s">
        <v>96</v>
      </c>
      <c r="AQ49" s="343">
        <f t="shared" ref="AQ49:BD49" si="89">AQ8+AQ16+AQ24</f>
        <v>1305802.8086000001</v>
      </c>
      <c r="AR49" s="343">
        <f t="shared" si="89"/>
        <v>1409866.993</v>
      </c>
      <c r="AS49" s="343">
        <f t="shared" si="89"/>
        <v>1294277.8589999999</v>
      </c>
      <c r="AT49" s="343">
        <f t="shared" si="89"/>
        <v>1518943.703</v>
      </c>
      <c r="AU49" s="343">
        <f t="shared" si="89"/>
        <v>1433228.3660000002</v>
      </c>
      <c r="AV49" s="343">
        <f t="shared" si="89"/>
        <v>2066520.534</v>
      </c>
      <c r="AW49" s="343">
        <f t="shared" si="89"/>
        <v>1548236.4569999999</v>
      </c>
      <c r="AX49" s="343">
        <f t="shared" si="89"/>
        <v>1322955.804</v>
      </c>
      <c r="AY49" s="343">
        <f t="shared" si="89"/>
        <v>1706706.5380000002</v>
      </c>
      <c r="AZ49" s="343">
        <f t="shared" si="89"/>
        <v>1439899.8019999999</v>
      </c>
      <c r="BA49" s="343">
        <f t="shared" si="89"/>
        <v>1582178.0970000001</v>
      </c>
      <c r="BB49" s="343">
        <f t="shared" si="89"/>
        <v>1658620.0090000001</v>
      </c>
      <c r="BC49" s="301">
        <f t="shared" si="89"/>
        <v>11899832.524599999</v>
      </c>
      <c r="BD49" s="302">
        <f t="shared" si="89"/>
        <v>18287236.970600002</v>
      </c>
    </row>
    <row r="50" spans="1:59" s="22" customFormat="1" ht="12">
      <c r="A50" s="476"/>
      <c r="B50" s="335" t="s">
        <v>119</v>
      </c>
      <c r="C50" s="343">
        <f t="shared" ref="C50:P50" si="90">C9+C17+C25</f>
        <v>1646.55</v>
      </c>
      <c r="D50" s="343">
        <f t="shared" si="90"/>
        <v>1910.125</v>
      </c>
      <c r="E50" s="343">
        <f t="shared" si="90"/>
        <v>1666.875</v>
      </c>
      <c r="F50" s="343">
        <f t="shared" si="90"/>
        <v>1965.375</v>
      </c>
      <c r="G50" s="343">
        <f t="shared" si="90"/>
        <v>2008.125</v>
      </c>
      <c r="H50" s="343">
        <f t="shared" si="90"/>
        <v>2117.3249999999998</v>
      </c>
      <c r="I50" s="343">
        <f t="shared" si="90"/>
        <v>2080.875</v>
      </c>
      <c r="J50" s="343">
        <f t="shared" si="90"/>
        <v>1652.25</v>
      </c>
      <c r="K50" s="343">
        <f t="shared" si="90"/>
        <v>1783.25</v>
      </c>
      <c r="L50" s="343">
        <f t="shared" si="90"/>
        <v>1657</v>
      </c>
      <c r="M50" s="303">
        <f t="shared" si="90"/>
        <v>1715.375</v>
      </c>
      <c r="N50" s="343">
        <f t="shared" si="90"/>
        <v>1863.625</v>
      </c>
      <c r="O50" s="301">
        <f t="shared" si="90"/>
        <v>15047.5</v>
      </c>
      <c r="P50" s="302">
        <f t="shared" si="90"/>
        <v>22066.75</v>
      </c>
      <c r="Q50" s="316"/>
      <c r="W50" s="316"/>
      <c r="X50" s="476"/>
      <c r="Y50" s="335" t="s">
        <v>119</v>
      </c>
      <c r="Z50" s="343">
        <f t="shared" ref="Z50:AM50" si="91">Z9+Z17+Z25</f>
        <v>1031131.4199999999</v>
      </c>
      <c r="AA50" s="343">
        <f t="shared" si="91"/>
        <v>1231788.2820000001</v>
      </c>
      <c r="AB50" s="343">
        <f t="shared" si="91"/>
        <v>1104688.8699999999</v>
      </c>
      <c r="AC50" s="343">
        <f t="shared" si="91"/>
        <v>1285485.078</v>
      </c>
      <c r="AD50" s="343">
        <f t="shared" si="91"/>
        <v>1307732.8559999999</v>
      </c>
      <c r="AE50" s="343">
        <f t="shared" si="91"/>
        <v>1419878.409</v>
      </c>
      <c r="AF50" s="343">
        <f t="shared" si="91"/>
        <v>1378506.3370000001</v>
      </c>
      <c r="AG50" s="343">
        <f t="shared" si="91"/>
        <v>1079556.4739999999</v>
      </c>
      <c r="AH50" s="343">
        <f t="shared" si="91"/>
        <v>1169365.504</v>
      </c>
      <c r="AI50" s="343">
        <f t="shared" si="91"/>
        <v>1103335.3188</v>
      </c>
      <c r="AJ50" s="303">
        <f t="shared" si="91"/>
        <v>1135360.0430000001</v>
      </c>
      <c r="AK50" s="343">
        <f t="shared" si="91"/>
        <v>1225577.952</v>
      </c>
      <c r="AL50" s="301">
        <f t="shared" si="91"/>
        <v>9838767.7259999998</v>
      </c>
      <c r="AM50" s="302">
        <f t="shared" si="91"/>
        <v>14472406.5438</v>
      </c>
      <c r="AN50" s="316"/>
      <c r="AO50" s="310"/>
      <c r="AP50" s="335" t="s">
        <v>119</v>
      </c>
      <c r="AQ50" s="343">
        <f t="shared" ref="AQ50:BD50" si="92">AQ9+AQ17+AQ25</f>
        <v>1719096.0799999998</v>
      </c>
      <c r="AR50" s="343">
        <f t="shared" si="92"/>
        <v>1995148.2719999999</v>
      </c>
      <c r="AS50" s="343">
        <f t="shared" si="92"/>
        <v>1743882.81</v>
      </c>
      <c r="AT50" s="343">
        <f t="shared" si="92"/>
        <v>2045961.7879999997</v>
      </c>
      <c r="AU50" s="343">
        <f t="shared" si="92"/>
        <v>2082377.716</v>
      </c>
      <c r="AV50" s="343">
        <f t="shared" si="92"/>
        <v>2200322.7689999999</v>
      </c>
      <c r="AW50" s="343">
        <f t="shared" si="92"/>
        <v>2158854.807</v>
      </c>
      <c r="AX50" s="343">
        <f t="shared" si="92"/>
        <v>1714504.4539999999</v>
      </c>
      <c r="AY50" s="343">
        <f t="shared" si="92"/>
        <v>1855133.6340000001</v>
      </c>
      <c r="AZ50" s="343">
        <f t="shared" si="92"/>
        <v>1726934.0488</v>
      </c>
      <c r="BA50" s="303">
        <f t="shared" si="92"/>
        <v>1789135.5330000001</v>
      </c>
      <c r="BB50" s="343">
        <f t="shared" si="92"/>
        <v>1935318.4920000001</v>
      </c>
      <c r="BC50" s="301">
        <f t="shared" si="92"/>
        <v>15660148.696</v>
      </c>
      <c r="BD50" s="302">
        <f t="shared" si="92"/>
        <v>22966670.4038</v>
      </c>
    </row>
    <row r="51" spans="1:59" s="22" customFormat="1" ht="12">
      <c r="A51" s="476"/>
      <c r="B51" s="335" t="s">
        <v>124</v>
      </c>
      <c r="C51" s="343">
        <f t="shared" ref="C51:P51" si="93">C10+C18+C26</f>
        <v>2039.7750000000001</v>
      </c>
      <c r="D51" s="343">
        <f t="shared" si="93"/>
        <v>2105.8372000000022</v>
      </c>
      <c r="E51" s="343">
        <f t="shared" si="93"/>
        <v>1820.6086500000038</v>
      </c>
      <c r="F51" s="343">
        <f t="shared" si="93"/>
        <v>2031.185500000003</v>
      </c>
      <c r="G51" s="343">
        <f t="shared" si="93"/>
        <v>2218.8096500000038</v>
      </c>
      <c r="H51" s="343">
        <f t="shared" si="93"/>
        <v>2414.5269000000021</v>
      </c>
      <c r="I51" s="343">
        <f t="shared" si="93"/>
        <v>2187.1482000000001</v>
      </c>
      <c r="J51" s="343">
        <f t="shared" si="93"/>
        <v>2011.7544500000031</v>
      </c>
      <c r="K51" s="343">
        <f t="shared" si="93"/>
        <v>1708.180992500002</v>
      </c>
      <c r="L51" s="343">
        <f t="shared" si="93"/>
        <v>1624.7024000000019</v>
      </c>
      <c r="M51" s="303">
        <f t="shared" si="93"/>
        <v>1846.396030000004</v>
      </c>
      <c r="N51" s="344">
        <f t="shared" si="93"/>
        <v>1903.637800000005</v>
      </c>
      <c r="O51" s="301">
        <f t="shared" si="93"/>
        <v>16829.645550000019</v>
      </c>
      <c r="P51" s="302">
        <f t="shared" si="93"/>
        <v>23912.56277250003</v>
      </c>
      <c r="Q51" s="316"/>
      <c r="W51" s="316"/>
      <c r="X51" s="476"/>
      <c r="Y51" s="335" t="s">
        <v>124</v>
      </c>
      <c r="Z51" s="343">
        <f t="shared" ref="Z51:AM51" si="94">Z10+Z18+Z26</f>
        <v>1310290.4336000001</v>
      </c>
      <c r="AA51" s="343">
        <f t="shared" si="94"/>
        <v>1404745.1543000001</v>
      </c>
      <c r="AB51" s="343">
        <f t="shared" si="94"/>
        <v>1280319.9687999999</v>
      </c>
      <c r="AC51" s="343">
        <f t="shared" si="94"/>
        <v>1476777.4707999998</v>
      </c>
      <c r="AD51" s="343">
        <f t="shared" si="94"/>
        <v>1624996.4661999999</v>
      </c>
      <c r="AE51" s="343">
        <f t="shared" si="94"/>
        <v>1763774.0474</v>
      </c>
      <c r="AF51" s="343">
        <f t="shared" si="94"/>
        <v>1594418.5447999998</v>
      </c>
      <c r="AG51" s="343">
        <f t="shared" si="94"/>
        <v>1423246.1616</v>
      </c>
      <c r="AH51" s="343">
        <f t="shared" si="94"/>
        <v>1218157.2091999999</v>
      </c>
      <c r="AI51" s="343">
        <f t="shared" si="94"/>
        <v>1139096.4202000001</v>
      </c>
      <c r="AJ51" s="303">
        <f t="shared" si="94"/>
        <v>1274782.8902</v>
      </c>
      <c r="AK51" s="344">
        <f t="shared" si="94"/>
        <v>1306257.4950000001</v>
      </c>
      <c r="AL51" s="301">
        <f t="shared" si="94"/>
        <v>11878568.247499999</v>
      </c>
      <c r="AM51" s="302">
        <f t="shared" si="94"/>
        <v>16816862.2621</v>
      </c>
      <c r="AN51" s="316"/>
      <c r="AO51" s="310"/>
      <c r="AP51" s="335" t="s">
        <v>124</v>
      </c>
      <c r="AQ51" s="343">
        <f t="shared" ref="AQ51:BD51" si="95">AQ10+AQ18+AQ26</f>
        <v>2110504.4136000001</v>
      </c>
      <c r="AR51" s="343">
        <f t="shared" si="95"/>
        <v>2197003.1442999998</v>
      </c>
      <c r="AS51" s="343">
        <f t="shared" si="95"/>
        <v>1967418.5188</v>
      </c>
      <c r="AT51" s="343">
        <f t="shared" si="95"/>
        <v>2201643.0408000001</v>
      </c>
      <c r="AU51" s="343">
        <f t="shared" si="95"/>
        <v>2414309.3761999998</v>
      </c>
      <c r="AV51" s="343">
        <f t="shared" si="95"/>
        <v>2625392.0773999998</v>
      </c>
      <c r="AW51" s="343">
        <f t="shared" si="95"/>
        <v>2371451.3348000003</v>
      </c>
      <c r="AX51" s="343">
        <f t="shared" si="95"/>
        <v>2178380.6415999997</v>
      </c>
      <c r="AY51" s="343">
        <f t="shared" si="95"/>
        <v>1855132.2692</v>
      </c>
      <c r="AZ51" s="343">
        <f t="shared" si="95"/>
        <v>1755831.8202</v>
      </c>
      <c r="BA51" s="303">
        <f t="shared" si="95"/>
        <v>1992944.1502</v>
      </c>
      <c r="BB51" s="344">
        <f t="shared" si="95"/>
        <v>2058882.9350000001</v>
      </c>
      <c r="BC51" s="301">
        <f t="shared" si="95"/>
        <v>18066102.547499999</v>
      </c>
      <c r="BD51" s="302">
        <f t="shared" si="95"/>
        <v>25728893.722100001</v>
      </c>
    </row>
    <row r="52" spans="1:59" s="22" customFormat="1" ht="12">
      <c r="A52" s="476"/>
      <c r="B52" s="335" t="s">
        <v>139</v>
      </c>
      <c r="C52" s="343">
        <f t="shared" ref="C52:P52" si="96">C11+C19+C27</f>
        <v>1896.761847500002</v>
      </c>
      <c r="D52" s="343">
        <f t="shared" si="96"/>
        <v>2273.1515000000022</v>
      </c>
      <c r="E52" s="363">
        <f t="shared" si="96"/>
        <v>1861.2391000000059</v>
      </c>
      <c r="F52" s="363">
        <f t="shared" si="96"/>
        <v>2412.6290425000052</v>
      </c>
      <c r="G52" s="363">
        <f t="shared" si="96"/>
        <v>2527.6824000000033</v>
      </c>
      <c r="H52" s="363">
        <f t="shared" si="96"/>
        <v>2107.5955000000031</v>
      </c>
      <c r="I52" s="363">
        <f t="shared" si="96"/>
        <v>2398.7490150000012</v>
      </c>
      <c r="J52" s="363">
        <f t="shared" si="96"/>
        <v>1551.9730000000022</v>
      </c>
      <c r="K52" s="363">
        <f t="shared" si="96"/>
        <v>1676.074700000001</v>
      </c>
      <c r="L52" s="363">
        <f t="shared" si="96"/>
        <v>1829.3428750000019</v>
      </c>
      <c r="M52" s="303">
        <f t="shared" si="96"/>
        <v>1960.8845000000019</v>
      </c>
      <c r="N52" s="343">
        <f t="shared" si="96"/>
        <v>1811.538050000004</v>
      </c>
      <c r="O52" s="301">
        <f t="shared" si="96"/>
        <v>17029.781405000023</v>
      </c>
      <c r="P52" s="302">
        <f t="shared" si="96"/>
        <v>24307.621530000033</v>
      </c>
      <c r="Q52" s="316"/>
      <c r="W52" s="316"/>
      <c r="X52" s="476"/>
      <c r="Y52" s="335" t="s">
        <v>139</v>
      </c>
      <c r="Z52" s="343">
        <f t="shared" ref="Z52:AM52" si="97">Z11+Z19+Z27</f>
        <v>1314146.3596999999</v>
      </c>
      <c r="AA52" s="343">
        <f t="shared" si="97"/>
        <v>1606421.1074000001</v>
      </c>
      <c r="AB52" s="363">
        <f t="shared" si="97"/>
        <v>1339330.4501</v>
      </c>
      <c r="AC52" s="363">
        <f t="shared" si="97"/>
        <v>1742043.0611999999</v>
      </c>
      <c r="AD52" s="363">
        <f t="shared" si="97"/>
        <v>1815648.7144000002</v>
      </c>
      <c r="AE52" s="363">
        <f t="shared" si="97"/>
        <v>1484721.6636000001</v>
      </c>
      <c r="AF52" s="363">
        <f t="shared" si="97"/>
        <v>1668432.4961999999</v>
      </c>
      <c r="AG52" s="363">
        <f t="shared" si="97"/>
        <v>1087420.7446999999</v>
      </c>
      <c r="AH52" s="363">
        <f t="shared" si="97"/>
        <v>1175710.3936999999</v>
      </c>
      <c r="AI52" s="363">
        <f t="shared" si="97"/>
        <v>1279691.9382999998</v>
      </c>
      <c r="AJ52" s="303">
        <f t="shared" si="97"/>
        <v>1344636.3022</v>
      </c>
      <c r="AK52" s="343">
        <f t="shared" si="97"/>
        <v>1239114.2552</v>
      </c>
      <c r="AL52" s="301">
        <f t="shared" si="97"/>
        <v>12058164.597300002</v>
      </c>
      <c r="AM52" s="302">
        <f t="shared" si="97"/>
        <v>17097317.486700002</v>
      </c>
      <c r="AN52" s="316"/>
      <c r="AO52" s="475"/>
      <c r="AP52" s="335" t="s">
        <v>139</v>
      </c>
      <c r="AQ52" s="343">
        <f t="shared" ref="AQ52:BD52" si="98">AQ11+AQ19+AQ27</f>
        <v>2046816.0197000001</v>
      </c>
      <c r="AR52" s="343">
        <f t="shared" si="98"/>
        <v>2462675.6773999999</v>
      </c>
      <c r="AS52" s="363">
        <f t="shared" si="98"/>
        <v>2009471.7201</v>
      </c>
      <c r="AT52" s="363">
        <f t="shared" si="98"/>
        <v>2604131.4311999995</v>
      </c>
      <c r="AU52" s="363">
        <f t="shared" si="98"/>
        <v>2737204.1543999999</v>
      </c>
      <c r="AV52" s="363">
        <f t="shared" si="98"/>
        <v>2277384.9835999999</v>
      </c>
      <c r="AW52" s="363">
        <f t="shared" si="98"/>
        <v>2587218.8862000001</v>
      </c>
      <c r="AX52" s="363">
        <f t="shared" si="98"/>
        <v>1683701.4246999999</v>
      </c>
      <c r="AY52" s="363">
        <f t="shared" si="98"/>
        <v>1813546.1836999999</v>
      </c>
      <c r="AZ52" s="363">
        <f t="shared" si="98"/>
        <v>1982593.3182999999</v>
      </c>
      <c r="BA52" s="303">
        <f t="shared" si="98"/>
        <v>2113397.4421999999</v>
      </c>
      <c r="BB52" s="343">
        <f t="shared" si="98"/>
        <v>1950998.2651999998</v>
      </c>
      <c r="BC52" s="301">
        <f t="shared" si="98"/>
        <v>18408604.2973</v>
      </c>
      <c r="BD52" s="302">
        <f t="shared" si="98"/>
        <v>26269139.506700002</v>
      </c>
      <c r="BF52" s="340">
        <f>SUM(F52:H52)</f>
        <v>7047.9069425000116</v>
      </c>
      <c r="BG52" s="340">
        <f>SUM(AT52:AV52)</f>
        <v>7618720.5691999998</v>
      </c>
    </row>
    <row r="53" spans="1:59" s="22" customFormat="1" ht="12">
      <c r="A53" s="476"/>
      <c r="B53" s="335" t="s">
        <v>193</v>
      </c>
      <c r="C53" s="343">
        <f t="shared" ref="C53:P53" si="99">C12+C20+C28</f>
        <v>2498.778200000002</v>
      </c>
      <c r="D53" s="344">
        <f t="shared" si="99"/>
        <v>2228.5933500000028</v>
      </c>
      <c r="E53" s="363">
        <f t="shared" si="99"/>
        <v>2247.2916000000018</v>
      </c>
      <c r="F53" s="344">
        <f t="shared" si="99"/>
        <v>2652.9260500000019</v>
      </c>
      <c r="G53" s="363">
        <f t="shared" si="99"/>
        <v>2408.8014500000008</v>
      </c>
      <c r="H53" s="363">
        <f t="shared" si="99"/>
        <v>2358.7211750000019</v>
      </c>
      <c r="I53" s="363">
        <f t="shared" si="99"/>
        <v>2760.6437750000009</v>
      </c>
      <c r="J53" s="363">
        <f t="shared" si="99"/>
        <v>2001.3979000000011</v>
      </c>
      <c r="K53" s="506">
        <f t="shared" si="99"/>
        <v>2114.0939597315446</v>
      </c>
      <c r="L53" s="506">
        <f t="shared" si="99"/>
        <v>2073.9528080257219</v>
      </c>
      <c r="M53" s="507">
        <f t="shared" si="99"/>
        <v>2146.7137592137592</v>
      </c>
      <c r="N53" s="506">
        <f t="shared" si="99"/>
        <v>2229.7741592920352</v>
      </c>
      <c r="O53" s="301">
        <f t="shared" si="99"/>
        <v>19157.153500000015</v>
      </c>
      <c r="P53" s="302">
        <f t="shared" si="99"/>
        <v>27721.688186263076</v>
      </c>
      <c r="Q53" s="316"/>
      <c r="W53" s="316"/>
      <c r="X53" s="476"/>
      <c r="Y53" s="335" t="s">
        <v>193</v>
      </c>
      <c r="Z53" s="343">
        <f t="shared" ref="Z53:AM53" si="100">Z12+Z20+Z28</f>
        <v>1669299.8437000001</v>
      </c>
      <c r="AA53" s="344">
        <f t="shared" si="100"/>
        <v>1439475.0763999999</v>
      </c>
      <c r="AB53" s="363">
        <f t="shared" si="100"/>
        <v>1451004.7556</v>
      </c>
      <c r="AC53" s="344">
        <f t="shared" si="100"/>
        <v>1730159.0874000001</v>
      </c>
      <c r="AD53" s="363">
        <f t="shared" si="100"/>
        <v>1549763.9112999998</v>
      </c>
      <c r="AE53" s="363">
        <f t="shared" si="100"/>
        <v>1514903.6503000001</v>
      </c>
      <c r="AF53" s="363">
        <f t="shared" si="100"/>
        <v>1782907.5907999999</v>
      </c>
      <c r="AG53" s="363">
        <f t="shared" si="100"/>
        <v>1255861.6967</v>
      </c>
      <c r="AH53" s="506">
        <f t="shared" si="100"/>
        <v>1355824.9830832784</v>
      </c>
      <c r="AI53" s="506">
        <f t="shared" si="100"/>
        <v>1331510.1445899203</v>
      </c>
      <c r="AJ53" s="507">
        <f t="shared" si="100"/>
        <v>1377335.4976165399</v>
      </c>
      <c r="AK53" s="506">
        <f t="shared" si="100"/>
        <v>1434528.7308490407</v>
      </c>
      <c r="AL53" s="301">
        <f t="shared" si="100"/>
        <v>12393375.612199999</v>
      </c>
      <c r="AM53" s="302">
        <f t="shared" si="100"/>
        <v>17892574.96833878</v>
      </c>
      <c r="AN53" s="316"/>
      <c r="AO53" s="310"/>
      <c r="AP53" s="335" t="s">
        <v>193</v>
      </c>
      <c r="AQ53" s="343">
        <f t="shared" ref="AQ53:BD53" si="101">AQ12+AQ20+AQ28</f>
        <v>2703409.9437000002</v>
      </c>
      <c r="AR53" s="344">
        <f t="shared" si="101"/>
        <v>2400808.3064000001</v>
      </c>
      <c r="AS53" s="363">
        <f t="shared" si="101"/>
        <v>2421247.3355999999</v>
      </c>
      <c r="AT53" s="344">
        <f t="shared" si="101"/>
        <v>2868469.2774</v>
      </c>
      <c r="AU53" s="363">
        <f t="shared" si="101"/>
        <v>2592409.2212999999</v>
      </c>
      <c r="AV53" s="363">
        <f t="shared" si="101"/>
        <v>2545711.7703</v>
      </c>
      <c r="AW53" s="363">
        <f t="shared" si="101"/>
        <v>2964902.6108000004</v>
      </c>
      <c r="AX53" s="363">
        <f t="shared" si="101"/>
        <v>2149818.0566999996</v>
      </c>
      <c r="AY53" s="506">
        <f t="shared" si="101"/>
        <v>2277972.6768885795</v>
      </c>
      <c r="AZ53" s="506">
        <f t="shared" si="101"/>
        <v>2235387.223343892</v>
      </c>
      <c r="BA53" s="507">
        <f t="shared" si="101"/>
        <v>2313141.1413502581</v>
      </c>
      <c r="BB53" s="506">
        <f t="shared" si="101"/>
        <v>2429173.7749117794</v>
      </c>
      <c r="BC53" s="301">
        <f t="shared" si="101"/>
        <v>20646776.5222</v>
      </c>
      <c r="BD53" s="302">
        <f t="shared" si="101"/>
        <v>29902451.338694509</v>
      </c>
      <c r="BF53" s="340">
        <f>SUM(F53:H53)</f>
        <v>7420.4486750000051</v>
      </c>
      <c r="BG53" s="340">
        <f>SUM(AT53:AV53)</f>
        <v>8006590.2690000003</v>
      </c>
    </row>
    <row r="54" spans="1:59" s="22" customFormat="1" ht="12">
      <c r="A54" s="554"/>
      <c r="B54" s="335" t="s">
        <v>194</v>
      </c>
      <c r="C54" s="343">
        <f t="shared" ref="C54:P54" si="102">C13+C21+C29</f>
        <v>1999.9999999999998</v>
      </c>
      <c r="D54" s="343">
        <f t="shared" si="102"/>
        <v>2124.9999999999995</v>
      </c>
      <c r="E54" s="343">
        <f t="shared" si="102"/>
        <v>2140</v>
      </c>
      <c r="F54" s="343">
        <f t="shared" si="102"/>
        <v>2395</v>
      </c>
      <c r="G54" s="343">
        <f t="shared" si="102"/>
        <v>2425</v>
      </c>
      <c r="H54" s="363">
        <f t="shared" si="102"/>
        <v>2410</v>
      </c>
      <c r="I54" s="363">
        <f t="shared" si="102"/>
        <v>2320</v>
      </c>
      <c r="J54" s="343">
        <f t="shared" si="102"/>
        <v>1955</v>
      </c>
      <c r="K54" s="343">
        <f t="shared" si="102"/>
        <v>2100</v>
      </c>
      <c r="L54" s="343">
        <f t="shared" si="102"/>
        <v>2113.3333333333335</v>
      </c>
      <c r="M54" s="343">
        <f t="shared" si="102"/>
        <v>2245</v>
      </c>
      <c r="N54" s="343">
        <f t="shared" si="102"/>
        <v>2266.666666666667</v>
      </c>
      <c r="O54" s="301">
        <f t="shared" si="102"/>
        <v>17770</v>
      </c>
      <c r="P54" s="302">
        <f t="shared" si="102"/>
        <v>26495</v>
      </c>
      <c r="Q54" s="316"/>
      <c r="W54" s="316"/>
      <c r="X54" s="554"/>
      <c r="Y54" s="335" t="s">
        <v>194</v>
      </c>
      <c r="Z54" s="343">
        <f t="shared" ref="Z54:AM54" si="103">Z13+Z21+Z29</f>
        <v>1262660.3720448154</v>
      </c>
      <c r="AA54" s="343">
        <f t="shared" si="103"/>
        <v>1343461.4399133003</v>
      </c>
      <c r="AB54" s="343">
        <f t="shared" si="103"/>
        <v>1350886.564011618</v>
      </c>
      <c r="AC54" s="343">
        <f t="shared" si="103"/>
        <v>1513660.1468703835</v>
      </c>
      <c r="AD54" s="343">
        <f t="shared" si="103"/>
        <v>1531740.632147054</v>
      </c>
      <c r="AE54" s="343">
        <f t="shared" si="103"/>
        <v>1521604.4320352979</v>
      </c>
      <c r="AF54" s="343">
        <f t="shared" si="103"/>
        <v>1466362.5023554859</v>
      </c>
      <c r="AG54" s="343">
        <f t="shared" si="103"/>
        <v>1243020.8796744226</v>
      </c>
      <c r="AH54" s="343">
        <f t="shared" si="103"/>
        <v>1327334.8387726413</v>
      </c>
      <c r="AI54" s="343">
        <f t="shared" si="103"/>
        <v>1331333.922663288</v>
      </c>
      <c r="AJ54" s="343">
        <f t="shared" si="103"/>
        <v>1412492.6428704073</v>
      </c>
      <c r="AK54" s="343">
        <f t="shared" si="103"/>
        <v>1422878.7909880111</v>
      </c>
      <c r="AL54" s="301">
        <f t="shared" si="103"/>
        <v>11233396.969052376</v>
      </c>
      <c r="AM54" s="302">
        <f t="shared" si="103"/>
        <v>16727437.164346725</v>
      </c>
      <c r="AN54" s="316"/>
      <c r="AO54" s="310"/>
      <c r="AP54" s="299" t="s">
        <v>194</v>
      </c>
      <c r="AQ54" s="486">
        <f t="shared" ref="AQ54:BD54" si="104">AQ13+AQ21+AQ29</f>
        <v>2167077.205626613</v>
      </c>
      <c r="AR54" s="343">
        <f t="shared" si="104"/>
        <v>2305516.196814267</v>
      </c>
      <c r="AS54" s="343">
        <f t="shared" si="104"/>
        <v>2318243.1537829889</v>
      </c>
      <c r="AT54" s="343">
        <f t="shared" si="104"/>
        <v>2595807.6997225392</v>
      </c>
      <c r="AU54" s="343">
        <f t="shared" si="104"/>
        <v>2629942.6527161929</v>
      </c>
      <c r="AV54" s="343">
        <f t="shared" si="104"/>
        <v>2611725.0669154273</v>
      </c>
      <c r="AW54" s="343">
        <f t="shared" si="104"/>
        <v>2516705.2736110827</v>
      </c>
      <c r="AX54" s="343">
        <f t="shared" si="104"/>
        <v>2126199.4092402873</v>
      </c>
      <c r="AY54" s="343">
        <f t="shared" si="104"/>
        <v>2276760.9892721642</v>
      </c>
      <c r="AZ54" s="343">
        <f t="shared" si="104"/>
        <v>2288096.5970644271</v>
      </c>
      <c r="BA54" s="343">
        <f t="shared" si="104"/>
        <v>2428334.7983292001</v>
      </c>
      <c r="BB54" s="343">
        <f t="shared" si="104"/>
        <v>2447343.4952156637</v>
      </c>
      <c r="BC54" s="301">
        <f t="shared" si="104"/>
        <v>19271216.658429399</v>
      </c>
      <c r="BD54" s="302">
        <f t="shared" si="104"/>
        <v>28711752.538310856</v>
      </c>
      <c r="BF54" s="340">
        <f>SUM(F54:H54)</f>
        <v>7230</v>
      </c>
      <c r="BG54" s="340">
        <f>SUM(AT54:AV54)</f>
        <v>7837475.4193541594</v>
      </c>
    </row>
    <row r="55" spans="1:59" s="22" customFormat="1" thickBot="1">
      <c r="A55" s="555"/>
      <c r="B55" s="338" t="s">
        <v>18</v>
      </c>
      <c r="C55" s="342">
        <f t="shared" ref="C55:P55" si="105">C14+C22+C30</f>
        <v>498.77820000000224</v>
      </c>
      <c r="D55" s="342">
        <f t="shared" si="105"/>
        <v>103.5933500000034</v>
      </c>
      <c r="E55" s="342">
        <f t="shared" si="105"/>
        <v>107.29160000000184</v>
      </c>
      <c r="F55" s="342">
        <f t="shared" si="105"/>
        <v>257.92605000000174</v>
      </c>
      <c r="G55" s="342">
        <f t="shared" si="105"/>
        <v>-16.198549999998818</v>
      </c>
      <c r="H55" s="342">
        <f t="shared" si="105"/>
        <v>-51.278824999997823</v>
      </c>
      <c r="I55" s="342">
        <f t="shared" si="105"/>
        <v>440.64377500000103</v>
      </c>
      <c r="J55" s="342">
        <f t="shared" si="105"/>
        <v>46.397900000001073</v>
      </c>
      <c r="K55" s="342">
        <f t="shared" si="105"/>
        <v>14.093959731544032</v>
      </c>
      <c r="L55" s="342">
        <f t="shared" si="105"/>
        <v>-39.38052530761189</v>
      </c>
      <c r="M55" s="342">
        <f t="shared" si="105"/>
        <v>-98.28624078624091</v>
      </c>
      <c r="N55" s="342">
        <f t="shared" si="105"/>
        <v>-36.892507374631577</v>
      </c>
      <c r="O55" s="306">
        <f t="shared" si="105"/>
        <v>1387.1535000000147</v>
      </c>
      <c r="P55" s="347">
        <f t="shared" si="105"/>
        <v>1226.6881862630744</v>
      </c>
      <c r="Q55" s="316"/>
      <c r="W55" s="316"/>
      <c r="X55" s="555"/>
      <c r="Y55" s="338" t="s">
        <v>18</v>
      </c>
      <c r="Z55" s="342">
        <f t="shared" ref="Z55:AM55" si="106">Z14+Z22+Z30</f>
        <v>406639.47165518469</v>
      </c>
      <c r="AA55" s="342">
        <f t="shared" si="106"/>
        <v>96013.636486699746</v>
      </c>
      <c r="AB55" s="342">
        <f t="shared" si="106"/>
        <v>100118.19158838195</v>
      </c>
      <c r="AC55" s="342">
        <f t="shared" si="106"/>
        <v>216498.94052961649</v>
      </c>
      <c r="AD55" s="342">
        <f t="shared" si="106"/>
        <v>18023.279152946139</v>
      </c>
      <c r="AE55" s="342">
        <f t="shared" si="106"/>
        <v>-6700.7817352976999</v>
      </c>
      <c r="AF55" s="342">
        <f t="shared" si="106"/>
        <v>316545.08844451426</v>
      </c>
      <c r="AG55" s="342">
        <f t="shared" si="106"/>
        <v>12840.817025577475</v>
      </c>
      <c r="AH55" s="342">
        <f t="shared" si="106"/>
        <v>28490.144310637319</v>
      </c>
      <c r="AI55" s="342">
        <f t="shared" si="106"/>
        <v>176.22192663233727</v>
      </c>
      <c r="AJ55" s="342">
        <f t="shared" si="106"/>
        <v>-35157.14525386726</v>
      </c>
      <c r="AK55" s="342">
        <f t="shared" si="106"/>
        <v>11649.939861029503</v>
      </c>
      <c r="AL55" s="306">
        <f t="shared" si="106"/>
        <v>1159978.6431476229</v>
      </c>
      <c r="AM55" s="347">
        <f t="shared" si="106"/>
        <v>1165137.8039920549</v>
      </c>
      <c r="AN55" s="316"/>
      <c r="AO55" s="337"/>
      <c r="AP55" s="338" t="s">
        <v>18</v>
      </c>
      <c r="AQ55" s="342">
        <f t="shared" ref="AQ55:BD55" si="107">AQ14+AQ22+AQ30</f>
        <v>536332.73807338707</v>
      </c>
      <c r="AR55" s="342">
        <f t="shared" si="107"/>
        <v>95292.109585732804</v>
      </c>
      <c r="AS55" s="342">
        <f t="shared" si="107"/>
        <v>103004.18181701133</v>
      </c>
      <c r="AT55" s="342">
        <f t="shared" si="107"/>
        <v>272661.57767746074</v>
      </c>
      <c r="AU55" s="342">
        <f t="shared" si="107"/>
        <v>-37533.43141619279</v>
      </c>
      <c r="AV55" s="342">
        <f t="shared" si="107"/>
        <v>-66013.29661542736</v>
      </c>
      <c r="AW55" s="342">
        <f t="shared" si="107"/>
        <v>448197.33718891768</v>
      </c>
      <c r="AX55" s="342">
        <f t="shared" si="107"/>
        <v>23618.647459712694</v>
      </c>
      <c r="AY55" s="342">
        <f t="shared" si="107"/>
        <v>1211.6876164153218</v>
      </c>
      <c r="AZ55" s="342">
        <f t="shared" si="107"/>
        <v>-52709.373720534961</v>
      </c>
      <c r="BA55" s="342">
        <f t="shared" si="107"/>
        <v>-115193.6569789421</v>
      </c>
      <c r="BB55" s="342">
        <f t="shared" si="107"/>
        <v>-18169.720303884125</v>
      </c>
      <c r="BC55" s="306">
        <f t="shared" si="107"/>
        <v>1375559.8637706023</v>
      </c>
      <c r="BD55" s="347">
        <f t="shared" si="107"/>
        <v>1190698.8003836563</v>
      </c>
    </row>
    <row r="56" spans="1:59" s="22" customFormat="1" ht="12"/>
    <row r="57" spans="1:59" s="53" customFormat="1" ht="11.25">
      <c r="Q57" s="381"/>
      <c r="Y57" s="382" t="s">
        <v>155</v>
      </c>
      <c r="Z57" s="383">
        <f>Z44/C44</f>
        <v>667.39741379072802</v>
      </c>
      <c r="AA57" s="383">
        <f t="shared" ref="AA57:AM57" si="108">AA44/D44</f>
        <v>646.87273580309432</v>
      </c>
      <c r="AB57" s="383">
        <f t="shared" si="108"/>
        <v>647.28044487817965</v>
      </c>
      <c r="AC57" s="383">
        <f t="shared" si="108"/>
        <v>651.32045864939312</v>
      </c>
      <c r="AD57" s="383">
        <f t="shared" si="108"/>
        <v>643.96271792982191</v>
      </c>
      <c r="AE57" s="383">
        <f t="shared" si="108"/>
        <v>642.89897755890422</v>
      </c>
      <c r="AF57" s="383">
        <f t="shared" si="108"/>
        <v>646.40676031470139</v>
      </c>
      <c r="AG57" s="383">
        <f t="shared" si="108"/>
        <v>627.96961511732627</v>
      </c>
      <c r="AH57" s="383">
        <f t="shared" si="108"/>
        <v>642.99456541383813</v>
      </c>
      <c r="AI57" s="383">
        <f>AI44/L44</f>
        <v>650.095305846467</v>
      </c>
      <c r="AJ57" s="383">
        <f t="shared" si="108"/>
        <v>643.67298719098324</v>
      </c>
      <c r="AK57" s="383">
        <f t="shared" si="108"/>
        <v>643.74904726124396</v>
      </c>
      <c r="AL57" s="383">
        <f t="shared" si="108"/>
        <v>647.33161237688319</v>
      </c>
      <c r="AM57" s="383">
        <f t="shared" si="108"/>
        <v>646.6378143471029</v>
      </c>
      <c r="AP57" s="382" t="s">
        <v>154</v>
      </c>
      <c r="AQ57" s="383">
        <f>AQ44/C44</f>
        <v>1081.3257869962906</v>
      </c>
      <c r="AR57" s="383">
        <f t="shared" ref="AR57:BD57" si="109">AR44/D44</f>
        <v>1080.2842683742708</v>
      </c>
      <c r="AS57" s="383">
        <f t="shared" si="109"/>
        <v>1080.1371383222074</v>
      </c>
      <c r="AT57" s="383">
        <f t="shared" si="109"/>
        <v>1083.0866760915142</v>
      </c>
      <c r="AU57" s="383">
        <f t="shared" si="109"/>
        <v>1077.3706453784769</v>
      </c>
      <c r="AV57" s="383">
        <f t="shared" si="109"/>
        <v>1081.4201047874258</v>
      </c>
      <c r="AW57" s="383">
        <f t="shared" si="109"/>
        <v>1076.8943936810515</v>
      </c>
      <c r="AX57" s="383">
        <f t="shared" si="109"/>
        <v>1076.4699174092896</v>
      </c>
      <c r="AY57" s="383">
        <f t="shared" si="109"/>
        <v>1081.0000000000002</v>
      </c>
      <c r="AZ57" s="383">
        <f t="shared" si="109"/>
        <v>1090.5605289726923</v>
      </c>
      <c r="BA57" s="383">
        <f t="shared" si="109"/>
        <v>1081.6179803655693</v>
      </c>
      <c r="BB57" s="383">
        <f t="shared" si="109"/>
        <v>1090.731356058523</v>
      </c>
      <c r="BC57" s="383">
        <f t="shared" si="109"/>
        <v>1079.6878775718144</v>
      </c>
      <c r="BD57" s="383">
        <f t="shared" si="109"/>
        <v>1081.6571440763114</v>
      </c>
    </row>
    <row r="59" spans="1:59">
      <c r="AG59" s="374"/>
      <c r="AH59" s="374"/>
      <c r="AI59" s="374"/>
      <c r="AJ59" s="374"/>
      <c r="AK59" s="374"/>
    </row>
    <row r="60" spans="1:59">
      <c r="AX60" s="374"/>
      <c r="AY60" s="374"/>
      <c r="AZ60" s="374"/>
      <c r="BA60" s="374"/>
      <c r="BB60" s="374"/>
    </row>
    <row r="61" spans="1:59">
      <c r="AG61" s="308"/>
      <c r="AH61" s="308"/>
      <c r="AI61" s="308"/>
      <c r="AJ61" s="308"/>
      <c r="AK61" s="308"/>
      <c r="AQ61" s="5"/>
      <c r="AR61" s="5"/>
      <c r="AS61" s="5"/>
      <c r="AT61" s="5"/>
      <c r="AU61" s="5"/>
      <c r="AV61" s="5"/>
      <c r="AW61" s="5"/>
      <c r="AX61" s="5"/>
      <c r="AY61" s="5"/>
    </row>
    <row r="62" spans="1:59">
      <c r="AP62" s="413"/>
      <c r="AQ62" s="308"/>
      <c r="AR62" s="308"/>
      <c r="AS62" s="308"/>
      <c r="AT62" s="308"/>
      <c r="AU62" s="308"/>
      <c r="AV62" s="308"/>
      <c r="AW62" s="308"/>
      <c r="AX62" s="308"/>
      <c r="AY62" s="308"/>
      <c r="AZ62" s="308"/>
      <c r="BA62" s="308"/>
      <c r="BB62" s="308"/>
      <c r="BC62" s="308"/>
    </row>
    <row r="63" spans="1:59">
      <c r="AP63" s="413"/>
      <c r="AQ63" s="308"/>
      <c r="AR63" s="308"/>
      <c r="AS63" s="308"/>
      <c r="AT63" s="308"/>
      <c r="AU63" s="308"/>
      <c r="AV63" s="308"/>
      <c r="AW63" s="308"/>
      <c r="AX63" s="308"/>
    </row>
    <row r="64" spans="1:59">
      <c r="AP64" s="413"/>
      <c r="AQ64" s="308"/>
      <c r="AR64" s="308"/>
      <c r="AS64" s="308"/>
      <c r="AT64" s="308"/>
      <c r="AU64" s="308"/>
      <c r="AV64" s="308"/>
      <c r="AW64" s="308"/>
      <c r="AX64" s="308"/>
    </row>
  </sheetData>
  <mergeCells count="36">
    <mergeCell ref="A48:A49"/>
    <mergeCell ref="A54:A55"/>
    <mergeCell ref="X7:X8"/>
    <mergeCell ref="X15:X16"/>
    <mergeCell ref="X23:X24"/>
    <mergeCell ref="X31:X32"/>
    <mergeCell ref="X39:X40"/>
    <mergeCell ref="X48:X49"/>
    <mergeCell ref="X54:X55"/>
    <mergeCell ref="A45:A46"/>
    <mergeCell ref="X45:X46"/>
    <mergeCell ref="A4:B4"/>
    <mergeCell ref="A6:B6"/>
    <mergeCell ref="A39:A40"/>
    <mergeCell ref="C4:P5"/>
    <mergeCell ref="X29:X30"/>
    <mergeCell ref="X6:Y6"/>
    <mergeCell ref="X21:X22"/>
    <mergeCell ref="X13:X14"/>
    <mergeCell ref="X37:X38"/>
    <mergeCell ref="X4:AM5"/>
    <mergeCell ref="R4:V4"/>
    <mergeCell ref="R5:R6"/>
    <mergeCell ref="S5:S6"/>
    <mergeCell ref="T5:T6"/>
    <mergeCell ref="U5:U6"/>
    <mergeCell ref="V5:V6"/>
    <mergeCell ref="AO4:BD5"/>
    <mergeCell ref="AO29:AO30"/>
    <mergeCell ref="AO45:AO46"/>
    <mergeCell ref="AO6:AP6"/>
    <mergeCell ref="AO21:AO22"/>
    <mergeCell ref="AO13:AO14"/>
    <mergeCell ref="AO39:AO40"/>
    <mergeCell ref="AO37:AO38"/>
    <mergeCell ref="AO7:AO8"/>
  </mergeCells>
  <phoneticPr fontId="4" type="noConversion"/>
  <conditionalFormatting sqref="A6:L6 W4 P40:Q40 Q29:R30 N1:IV2 Q4:R4 N6:Q6 S30 T29:U30 V30 O45:R46 S45:S51 A4:C4 C2:L2 A5 Q5:W5 T56:IV56 BE48:IV51 Q48:R51 T47:W51 AN48:AN51 Q3:IV3 K1:L1 C1:I1 T58:IV60 S58:S65503 T65:IV1048576 AZ61:IV61 T62:AO64 B46 B47:I47 A41:A42 A56:R56 A58:R1048576 V39:W42 P39:U39 C39:I42 B39:B41 AP39:AP40 AO31:AP33 U23:V23 Q23:S23 AO22:AP25 Q15:V15 Q7:V7 W6:W10 AN4:AN10 BE4:IV4 T61:AP61 AQ62:IV64 Q31:W31 M39:O40 M47:R47 M45:N45 C44:I45 Q24:Q26 Q16:Q18 N41:Q42 AN53:AN55 T53:W55 Q53:R55 BE55:IV55 S53:S56 BC47:IV47 AN44:AN46 AL47:AP47 V44:W46 A44:A47 O44:Q44 AN36:AN42 Q37:W38 AN28:AN34 W28:W30 Q28 AN20:AN26 W20:W26 Q20:Q22 AO15:AP17 AN12:AN18 W12:W18 BE14:IV18 BE22:IV26 BE30:IV34 BE36:IV42 BE44:IV46 Q32:R34 T32:W34 Q36:R36 T36:W36 BE12:BE13 BH12:IV13 BE5:BE10 BH5:IV10 BE20:BE21 BH20:IV21 BE28:BE29 BH28:IV29 BE53:BE54 BH53:IV54">
    <cfRule type="cellIs" dxfId="6037" priority="2358" stopIfTrue="1" operator="lessThan">
      <formula>0</formula>
    </cfRule>
  </conditionalFormatting>
  <conditionalFormatting sqref="T45:T46">
    <cfRule type="cellIs" dxfId="6036" priority="2356" stopIfTrue="1" operator="lessThan">
      <formula>0</formula>
    </cfRule>
  </conditionalFormatting>
  <conditionalFormatting sqref="U46">
    <cfRule type="cellIs" dxfId="6035" priority="2355" stopIfTrue="1" operator="lessThan">
      <formula>0</formula>
    </cfRule>
  </conditionalFormatting>
  <conditionalFormatting sqref="V29">
    <cfRule type="cellIs" dxfId="6034" priority="2353" stopIfTrue="1" operator="lessThan">
      <formula>0</formula>
    </cfRule>
  </conditionalFormatting>
  <conditionalFormatting sqref="U45">
    <cfRule type="cellIs" dxfId="6033" priority="2349" stopIfTrue="1" operator="lessThan">
      <formula>0</formula>
    </cfRule>
  </conditionalFormatting>
  <conditionalFormatting sqref="S29">
    <cfRule type="cellIs" dxfId="6032" priority="2350" stopIfTrue="1" operator="lessThan">
      <formula>0</formula>
    </cfRule>
  </conditionalFormatting>
  <conditionalFormatting sqref="R16:R18 R21:S22 R20">
    <cfRule type="cellIs" dxfId="6031" priority="2348" stopIfTrue="1" operator="lessThan">
      <formula>0</formula>
    </cfRule>
  </conditionalFormatting>
  <conditionalFormatting sqref="T16:T18 T20:T22">
    <cfRule type="cellIs" dxfId="6030" priority="2347" stopIfTrue="1" operator="lessThan">
      <formula>0</formula>
    </cfRule>
  </conditionalFormatting>
  <conditionalFormatting sqref="V16:V18 V20:V22">
    <cfRule type="cellIs" dxfId="6029" priority="2346" stopIfTrue="1" operator="lessThan">
      <formula>0</formula>
    </cfRule>
  </conditionalFormatting>
  <conditionalFormatting sqref="U16:U18 U20:U22">
    <cfRule type="cellIs" dxfId="6028" priority="2345" stopIfTrue="1" operator="lessThan">
      <formula>0</formula>
    </cfRule>
  </conditionalFormatting>
  <conditionalFormatting sqref="R24:R26 R28">
    <cfRule type="cellIs" dxfId="6027" priority="2340" stopIfTrue="1" operator="lessThan">
      <formula>0</formula>
    </cfRule>
  </conditionalFormatting>
  <conditionalFormatting sqref="V24:V26 V28">
    <cfRule type="cellIs" dxfId="6026" priority="2339" stopIfTrue="1" operator="lessThan">
      <formula>0</formula>
    </cfRule>
  </conditionalFormatting>
  <conditionalFormatting sqref="U24:U26 U28">
    <cfRule type="cellIs" dxfId="6025" priority="2337" stopIfTrue="1" operator="lessThan">
      <formula>0</formula>
    </cfRule>
  </conditionalFormatting>
  <conditionalFormatting sqref="R40:R42 R44">
    <cfRule type="cellIs" dxfId="6024" priority="2332" stopIfTrue="1" operator="lessThan">
      <formula>0</formula>
    </cfRule>
  </conditionalFormatting>
  <conditionalFormatting sqref="T40:T42 T44">
    <cfRule type="cellIs" dxfId="6023" priority="2331" stopIfTrue="1" operator="lessThan">
      <formula>0</formula>
    </cfRule>
  </conditionalFormatting>
  <conditionalFormatting sqref="U40:U42 U44">
    <cfRule type="cellIs" dxfId="6022" priority="2330" stopIfTrue="1" operator="lessThan">
      <formula>0</formula>
    </cfRule>
  </conditionalFormatting>
  <conditionalFormatting sqref="M6 M1:M2">
    <cfRule type="cellIs" dxfId="6021" priority="2269" stopIfTrue="1" operator="lessThan">
      <formula>0</formula>
    </cfRule>
  </conditionalFormatting>
  <conditionalFormatting sqref="Q13:S14 Q8:Q10 Q12">
    <cfRule type="cellIs" dxfId="6020" priority="2262" stopIfTrue="1" operator="lessThan">
      <formula>0</formula>
    </cfRule>
  </conditionalFormatting>
  <conditionalFormatting sqref="T13:T14">
    <cfRule type="cellIs" dxfId="6019" priority="2261" stopIfTrue="1" operator="lessThan">
      <formula>0</formula>
    </cfRule>
  </conditionalFormatting>
  <conditionalFormatting sqref="V13:V14">
    <cfRule type="cellIs" dxfId="6018" priority="2260" stopIfTrue="1" operator="lessThan">
      <formula>0</formula>
    </cfRule>
  </conditionalFormatting>
  <conditionalFormatting sqref="U13:U14">
    <cfRule type="cellIs" dxfId="6017" priority="2259" stopIfTrue="1" operator="lessThan">
      <formula>0</formula>
    </cfRule>
  </conditionalFormatting>
  <conditionalFormatting sqref="R8:R10 R12">
    <cfRule type="cellIs" dxfId="6016" priority="2258" stopIfTrue="1" operator="lessThan">
      <formula>0</formula>
    </cfRule>
  </conditionalFormatting>
  <conditionalFormatting sqref="T8:T10 T12">
    <cfRule type="cellIs" dxfId="6015" priority="2257" stopIfTrue="1" operator="lessThan">
      <formula>0</formula>
    </cfRule>
  </conditionalFormatting>
  <conditionalFormatting sqref="V8:V10 V12">
    <cfRule type="cellIs" dxfId="6014" priority="2256" stopIfTrue="1" operator="lessThan">
      <formula>0</formula>
    </cfRule>
  </conditionalFormatting>
  <conditionalFormatting sqref="U8:U10 U12">
    <cfRule type="cellIs" dxfId="6013" priority="2255" stopIfTrue="1" operator="lessThan">
      <formula>0</formula>
    </cfRule>
  </conditionalFormatting>
  <conditionalFormatting sqref="B42">
    <cfRule type="cellIs" dxfId="6012" priority="2237" stopIfTrue="1" operator="lessThan">
      <formula>0</formula>
    </cfRule>
  </conditionalFormatting>
  <conditionalFormatting sqref="C46:I46 M46:N46">
    <cfRule type="cellIs" dxfId="6011" priority="2073" stopIfTrue="1" operator="lessThan">
      <formula>0</formula>
    </cfRule>
  </conditionalFormatting>
  <conditionalFormatting sqref="AP34">
    <cfRule type="cellIs" dxfId="6010" priority="1860" stopIfTrue="1" operator="lessThan">
      <formula>0</formula>
    </cfRule>
  </conditionalFormatting>
  <conditionalFormatting sqref="AO4">
    <cfRule type="cellIs" dxfId="6009" priority="1832" stopIfTrue="1" operator="lessThan">
      <formula>0</formula>
    </cfRule>
  </conditionalFormatting>
  <conditionalFormatting sqref="X4">
    <cfRule type="cellIs" dxfId="6008" priority="1923" stopIfTrue="1" operator="lessThan">
      <formula>0</formula>
    </cfRule>
  </conditionalFormatting>
  <conditionalFormatting sqref="AO6:AZ6 AO18 AO26 AO42 AO46:AP46 AO30:AP30 AO41:AP41 BB6:BD6 AO44:AO45 AO28:AO29 AO20:AO21">
    <cfRule type="cellIs" dxfId="6007" priority="1922" stopIfTrue="1" operator="lessThan">
      <formula>0</formula>
    </cfRule>
  </conditionalFormatting>
  <conditionalFormatting sqref="BA6">
    <cfRule type="cellIs" dxfId="6006" priority="1921" stopIfTrue="1" operator="lessThan">
      <formula>0</formula>
    </cfRule>
  </conditionalFormatting>
  <conditionalFormatting sqref="AP18">
    <cfRule type="cellIs" dxfId="6005" priority="1920" stopIfTrue="1" operator="lessThan">
      <formula>0</formula>
    </cfRule>
  </conditionalFormatting>
  <conditionalFormatting sqref="AP26">
    <cfRule type="cellIs" dxfId="6004" priority="1919" stopIfTrue="1" operator="lessThan">
      <formula>0</formula>
    </cfRule>
  </conditionalFormatting>
  <conditionalFormatting sqref="AP42">
    <cfRule type="cellIs" dxfId="6003" priority="1918" stopIfTrue="1" operator="lessThan">
      <formula>0</formula>
    </cfRule>
  </conditionalFormatting>
  <conditionalFormatting sqref="AO34 AO38:AP38 AO36:AO37">
    <cfRule type="cellIs" dxfId="6002" priority="1861" stopIfTrue="1" operator="lessThan">
      <formula>0</formula>
    </cfRule>
  </conditionalFormatting>
  <conditionalFormatting sqref="A57:X57">
    <cfRule type="cellIs" dxfId="6001" priority="1703" operator="lessThan">
      <formula>0</formula>
    </cfRule>
  </conditionalFormatting>
  <conditionalFormatting sqref="AO55:AP55 AO48:AP51 AO53:AO54">
    <cfRule type="cellIs" dxfId="6000" priority="1701" operator="lessThan">
      <formula>0</formula>
    </cfRule>
  </conditionalFormatting>
  <conditionalFormatting sqref="Z47:AF47 AJ47:AK47">
    <cfRule type="cellIs" dxfId="5999" priority="1537" stopIfTrue="1" operator="lessThan">
      <formula>0</formula>
    </cfRule>
  </conditionalFormatting>
  <conditionalFormatting sqref="X6:AI6 AK6:AM6 X47:Y47">
    <cfRule type="cellIs" dxfId="5998" priority="1696" stopIfTrue="1" operator="lessThan">
      <formula>0</formula>
    </cfRule>
  </conditionalFormatting>
  <conditionalFormatting sqref="AJ6">
    <cfRule type="cellIs" dxfId="5997" priority="1690" stopIfTrue="1" operator="lessThan">
      <formula>0</formula>
    </cfRule>
  </conditionalFormatting>
  <conditionalFormatting sqref="C3:P3">
    <cfRule type="cellIs" dxfId="5996" priority="1548" operator="lessThan">
      <formula>0</formula>
    </cfRule>
  </conditionalFormatting>
  <conditionalFormatting sqref="AQ47:AW47 BA47:BB47">
    <cfRule type="cellIs" dxfId="5995" priority="1534" stopIfTrue="1" operator="lessThan">
      <formula>0</formula>
    </cfRule>
  </conditionalFormatting>
  <conditionalFormatting sqref="A1:B3">
    <cfRule type="cellIs" dxfId="5994" priority="1531" operator="lessThan">
      <formula>0</formula>
    </cfRule>
  </conditionalFormatting>
  <conditionalFormatting sqref="BE57:XFD57">
    <cfRule type="cellIs" dxfId="5993" priority="1530" operator="lessThan">
      <formula>0</formula>
    </cfRule>
  </conditionalFormatting>
  <conditionalFormatting sqref="Y57 AN57:BD57">
    <cfRule type="cellIs" dxfId="5992" priority="1529" operator="lessThan">
      <formula>0</formula>
    </cfRule>
  </conditionalFormatting>
  <conditionalFormatting sqref="Z57:AM57">
    <cfRule type="cellIs" dxfId="5991" priority="1528" operator="lessThan">
      <formula>0</formula>
    </cfRule>
  </conditionalFormatting>
  <conditionalFormatting sqref="AZ47">
    <cfRule type="cellIs" dxfId="5990" priority="1349" stopIfTrue="1" operator="lessThan">
      <formula>0</formula>
    </cfRule>
  </conditionalFormatting>
  <conditionalFormatting sqref="AQ61">
    <cfRule type="cellIs" dxfId="5989" priority="1522" operator="lessThan">
      <formula>0</formula>
    </cfRule>
  </conditionalFormatting>
  <conditionalFormatting sqref="AQ61:AV61">
    <cfRule type="cellIs" dxfId="5988" priority="1521" operator="lessThan">
      <formula>0</formula>
    </cfRule>
  </conditionalFormatting>
  <conditionalFormatting sqref="AU61:AV61 AY61">
    <cfRule type="cellIs" dxfId="5987" priority="1520" operator="lessThan">
      <formula>0</formula>
    </cfRule>
  </conditionalFormatting>
  <conditionalFormatting sqref="AY61">
    <cfRule type="cellIs" dxfId="5986" priority="1519" operator="lessThan">
      <formula>0</formula>
    </cfRule>
  </conditionalFormatting>
  <conditionalFormatting sqref="AP62:AP64">
    <cfRule type="cellIs" dxfId="5985" priority="1518" operator="lessThan">
      <formula>0</formula>
    </cfRule>
  </conditionalFormatting>
  <conditionalFormatting sqref="AW61:AX61">
    <cfRule type="cellIs" dxfId="5984" priority="1516" operator="lessThan">
      <formula>0</formula>
    </cfRule>
  </conditionalFormatting>
  <conditionalFormatting sqref="AW61:AX61">
    <cfRule type="cellIs" dxfId="5983" priority="1515" operator="lessThan">
      <formula>0</formula>
    </cfRule>
  </conditionalFormatting>
  <conditionalFormatting sqref="AX61">
    <cfRule type="cellIs" dxfId="5982" priority="1514" operator="lessThan">
      <formula>0</formula>
    </cfRule>
  </conditionalFormatting>
  <conditionalFormatting sqref="J47 J39:J42 J44:J45">
    <cfRule type="cellIs" dxfId="5981" priority="1513" stopIfTrue="1" operator="lessThan">
      <formula>0</formula>
    </cfRule>
  </conditionalFormatting>
  <conditionalFormatting sqref="J46">
    <cfRule type="cellIs" dxfId="5980" priority="1506" stopIfTrue="1" operator="lessThan">
      <formula>0</formula>
    </cfRule>
  </conditionalFormatting>
  <conditionalFormatting sqref="AX47">
    <cfRule type="cellIs" dxfId="5979" priority="1485" stopIfTrue="1" operator="lessThan">
      <formula>0</formula>
    </cfRule>
  </conditionalFormatting>
  <conditionalFormatting sqref="AG47">
    <cfRule type="cellIs" dxfId="5978" priority="1469" stopIfTrue="1" operator="lessThan">
      <formula>0</formula>
    </cfRule>
  </conditionalFormatting>
  <conditionalFormatting sqref="K47 K39:K42 K44:K45">
    <cfRule type="cellIs" dxfId="5977" priority="1370" stopIfTrue="1" operator="lessThan">
      <formula>0</formula>
    </cfRule>
  </conditionalFormatting>
  <conditionalFormatting sqref="K46">
    <cfRule type="cellIs" dxfId="5976" priority="1369" stopIfTrue="1" operator="lessThan">
      <formula>0</formula>
    </cfRule>
  </conditionalFormatting>
  <conditionalFormatting sqref="L47 L39:L42 L44:L45">
    <cfRule type="cellIs" dxfId="5975" priority="1367" stopIfTrue="1" operator="lessThan">
      <formula>0</formula>
    </cfRule>
  </conditionalFormatting>
  <conditionalFormatting sqref="L46">
    <cfRule type="cellIs" dxfId="5974" priority="1366" stopIfTrue="1" operator="lessThan">
      <formula>0</formula>
    </cfRule>
  </conditionalFormatting>
  <conditionalFormatting sqref="AH47">
    <cfRule type="cellIs" dxfId="5973" priority="1362" stopIfTrue="1" operator="lessThan">
      <formula>0</formula>
    </cfRule>
  </conditionalFormatting>
  <conditionalFormatting sqref="AI47">
    <cfRule type="cellIs" dxfId="5972" priority="1358" stopIfTrue="1" operator="lessThan">
      <formula>0</formula>
    </cfRule>
  </conditionalFormatting>
  <conditionalFormatting sqref="AY47">
    <cfRule type="cellIs" dxfId="5971" priority="1353" stopIfTrue="1" operator="lessThan">
      <formula>0</formula>
    </cfRule>
  </conditionalFormatting>
  <conditionalFormatting sqref="N44">
    <cfRule type="cellIs" dxfId="5970" priority="1340" stopIfTrue="1" operator="lessThan">
      <formula>0</formula>
    </cfRule>
  </conditionalFormatting>
  <conditionalFormatting sqref="AN52 BE52 Q52:W52 BH52:IV52">
    <cfRule type="cellIs" dxfId="5969" priority="1227" stopIfTrue="1" operator="lessThan">
      <formula>0</formula>
    </cfRule>
  </conditionalFormatting>
  <conditionalFormatting sqref="AO35">
    <cfRule type="cellIs" dxfId="5968" priority="1185" stopIfTrue="1" operator="lessThan">
      <formula>0</formula>
    </cfRule>
  </conditionalFormatting>
  <conditionalFormatting sqref="AP35">
    <cfRule type="cellIs" dxfId="5967" priority="1184" stopIfTrue="1" operator="lessThan">
      <formula>0</formula>
    </cfRule>
  </conditionalFormatting>
  <conditionalFormatting sqref="Q11">
    <cfRule type="cellIs" dxfId="5966" priority="1092" stopIfTrue="1" operator="lessThan">
      <formula>0</formula>
    </cfRule>
  </conditionalFormatting>
  <conditionalFormatting sqref="M41:M42">
    <cfRule type="cellIs" dxfId="5965" priority="1239" stopIfTrue="1" operator="lessThan">
      <formula>0</formula>
    </cfRule>
  </conditionalFormatting>
  <conditionalFormatting sqref="M44">
    <cfRule type="cellIs" dxfId="5964" priority="1238" stopIfTrue="1" operator="lessThan">
      <formula>0</formula>
    </cfRule>
  </conditionalFormatting>
  <conditionalFormatting sqref="AO52:AP52">
    <cfRule type="cellIs" dxfId="5963" priority="1225" operator="lessThan">
      <formula>0</formula>
    </cfRule>
  </conditionalFormatting>
  <conditionalFormatting sqref="C43:I43 BE43:IV43 AN43 V43:W43 A43 O43:Q43">
    <cfRule type="cellIs" dxfId="5962" priority="1209" stopIfTrue="1" operator="lessThan">
      <formula>0</formula>
    </cfRule>
  </conditionalFormatting>
  <conditionalFormatting sqref="R43">
    <cfRule type="cellIs" dxfId="5961" priority="1208" stopIfTrue="1" operator="lessThan">
      <formula>0</formula>
    </cfRule>
  </conditionalFormatting>
  <conditionalFormatting sqref="T43">
    <cfRule type="cellIs" dxfId="5960" priority="1207" stopIfTrue="1" operator="lessThan">
      <formula>0</formula>
    </cfRule>
  </conditionalFormatting>
  <conditionalFormatting sqref="U43">
    <cfRule type="cellIs" dxfId="5959" priority="1206" stopIfTrue="1" operator="lessThan">
      <formula>0</formula>
    </cfRule>
  </conditionalFormatting>
  <conditionalFormatting sqref="B43">
    <cfRule type="cellIs" dxfId="5958" priority="1205" stopIfTrue="1" operator="lessThan">
      <formula>0</formula>
    </cfRule>
  </conditionalFormatting>
  <conditionalFormatting sqref="AO43">
    <cfRule type="cellIs" dxfId="5957" priority="1204" stopIfTrue="1" operator="lessThan">
      <formula>0</formula>
    </cfRule>
  </conditionalFormatting>
  <conditionalFormatting sqref="AP43">
    <cfRule type="cellIs" dxfId="5956" priority="1203" stopIfTrue="1" operator="lessThan">
      <formula>0</formula>
    </cfRule>
  </conditionalFormatting>
  <conditionalFormatting sqref="J43">
    <cfRule type="cellIs" dxfId="5955" priority="1200" stopIfTrue="1" operator="lessThan">
      <formula>0</formula>
    </cfRule>
  </conditionalFormatting>
  <conditionalFormatting sqref="K43">
    <cfRule type="cellIs" dxfId="5954" priority="1197" stopIfTrue="1" operator="lessThan">
      <formula>0</formula>
    </cfRule>
  </conditionalFormatting>
  <conditionalFormatting sqref="L43">
    <cfRule type="cellIs" dxfId="5953" priority="1196" stopIfTrue="1" operator="lessThan">
      <formula>0</formula>
    </cfRule>
  </conditionalFormatting>
  <conditionalFormatting sqref="N43">
    <cfRule type="cellIs" dxfId="5952" priority="1192" stopIfTrue="1" operator="lessThan">
      <formula>0</formula>
    </cfRule>
  </conditionalFormatting>
  <conditionalFormatting sqref="M43">
    <cfRule type="cellIs" dxfId="5951" priority="1189" stopIfTrue="1" operator="lessThan">
      <formula>0</formula>
    </cfRule>
  </conditionalFormatting>
  <conditionalFormatting sqref="BE35:IV35 AN35 Q35:R35 T35:W35">
    <cfRule type="cellIs" dxfId="5950" priority="1188" stopIfTrue="1" operator="lessThan">
      <formula>0</formula>
    </cfRule>
  </conditionalFormatting>
  <conditionalFormatting sqref="BE27 W27 AN27 Q27 BH27:IV27">
    <cfRule type="cellIs" dxfId="5949" priority="1159" stopIfTrue="1" operator="lessThan">
      <formula>0</formula>
    </cfRule>
  </conditionalFormatting>
  <conditionalFormatting sqref="R27">
    <cfRule type="cellIs" dxfId="5948" priority="1158" stopIfTrue="1" operator="lessThan">
      <formula>0</formula>
    </cfRule>
  </conditionalFormatting>
  <conditionalFormatting sqref="V27">
    <cfRule type="cellIs" dxfId="5947" priority="1157" stopIfTrue="1" operator="lessThan">
      <formula>0</formula>
    </cfRule>
  </conditionalFormatting>
  <conditionalFormatting sqref="U27">
    <cfRule type="cellIs" dxfId="5946" priority="1155" stopIfTrue="1" operator="lessThan">
      <formula>0</formula>
    </cfRule>
  </conditionalFormatting>
  <conditionalFormatting sqref="AO27">
    <cfRule type="cellIs" dxfId="5945" priority="1153" stopIfTrue="1" operator="lessThan">
      <formula>0</formula>
    </cfRule>
  </conditionalFormatting>
  <conditionalFormatting sqref="AP27">
    <cfRule type="cellIs" dxfId="5944" priority="1152" stopIfTrue="1" operator="lessThan">
      <formula>0</formula>
    </cfRule>
  </conditionalFormatting>
  <conditionalFormatting sqref="BE19 W19 AN19 Q19 BH19:IV19">
    <cfRule type="cellIs" dxfId="5943" priority="1127" stopIfTrue="1" operator="lessThan">
      <formula>0</formula>
    </cfRule>
  </conditionalFormatting>
  <conditionalFormatting sqref="R19">
    <cfRule type="cellIs" dxfId="5942" priority="1126" stopIfTrue="1" operator="lessThan">
      <formula>0</formula>
    </cfRule>
  </conditionalFormatting>
  <conditionalFormatting sqref="T19">
    <cfRule type="cellIs" dxfId="5941" priority="1125" stopIfTrue="1" operator="lessThan">
      <formula>0</formula>
    </cfRule>
  </conditionalFormatting>
  <conditionalFormatting sqref="V19">
    <cfRule type="cellIs" dxfId="5940" priority="1124" stopIfTrue="1" operator="lessThan">
      <formula>0</formula>
    </cfRule>
  </conditionalFormatting>
  <conditionalFormatting sqref="U19">
    <cfRule type="cellIs" dxfId="5939" priority="1123" stopIfTrue="1" operator="lessThan">
      <formula>0</formula>
    </cfRule>
  </conditionalFormatting>
  <conditionalFormatting sqref="AO19">
    <cfRule type="cellIs" dxfId="5938" priority="1121" stopIfTrue="1" operator="lessThan">
      <formula>0</formula>
    </cfRule>
  </conditionalFormatting>
  <conditionalFormatting sqref="AP19">
    <cfRule type="cellIs" dxfId="5937" priority="1120" stopIfTrue="1" operator="lessThan">
      <formula>0</formula>
    </cfRule>
  </conditionalFormatting>
  <conditionalFormatting sqref="BE11 AN11 W11 BH11:IV11">
    <cfRule type="cellIs" dxfId="5936" priority="1093" stopIfTrue="1" operator="lessThan">
      <formula>0</formula>
    </cfRule>
  </conditionalFormatting>
  <conditionalFormatting sqref="R11">
    <cfRule type="cellIs" dxfId="5935" priority="1091" stopIfTrue="1" operator="lessThan">
      <formula>0</formula>
    </cfRule>
  </conditionalFormatting>
  <conditionalFormatting sqref="T11">
    <cfRule type="cellIs" dxfId="5934" priority="1090" stopIfTrue="1" operator="lessThan">
      <formula>0</formula>
    </cfRule>
  </conditionalFormatting>
  <conditionalFormatting sqref="V11">
    <cfRule type="cellIs" dxfId="5933" priority="1089" stopIfTrue="1" operator="lessThan">
      <formula>0</formula>
    </cfRule>
  </conditionalFormatting>
  <conditionalFormatting sqref="U11">
    <cfRule type="cellIs" dxfId="5932" priority="1088" stopIfTrue="1" operator="lessThan">
      <formula>0</formula>
    </cfRule>
  </conditionalFormatting>
  <conditionalFormatting sqref="B44">
    <cfRule type="cellIs" dxfId="5931" priority="1061" stopIfTrue="1" operator="lessThan">
      <formula>0</formula>
    </cfRule>
  </conditionalFormatting>
  <conditionalFormatting sqref="B45">
    <cfRule type="cellIs" dxfId="5930" priority="1060" stopIfTrue="1" operator="lessThan">
      <formula>0</formula>
    </cfRule>
  </conditionalFormatting>
  <conditionalFormatting sqref="AP53">
    <cfRule type="cellIs" dxfId="5929" priority="1043" stopIfTrue="1" operator="lessThan">
      <formula>0</formula>
    </cfRule>
  </conditionalFormatting>
  <conditionalFormatting sqref="AP54">
    <cfRule type="cellIs" dxfId="5928" priority="1042" stopIfTrue="1" operator="lessThan">
      <formula>0</formula>
    </cfRule>
  </conditionalFormatting>
  <conditionalFormatting sqref="AP44">
    <cfRule type="cellIs" dxfId="5927" priority="1041" stopIfTrue="1" operator="lessThan">
      <formula>0</formula>
    </cfRule>
  </conditionalFormatting>
  <conditionalFormatting sqref="AP45">
    <cfRule type="cellIs" dxfId="5926" priority="1040" stopIfTrue="1" operator="lessThan">
      <formula>0</formula>
    </cfRule>
  </conditionalFormatting>
  <conditionalFormatting sqref="AP36">
    <cfRule type="cellIs" dxfId="5925" priority="1039" stopIfTrue="1" operator="lessThan">
      <formula>0</formula>
    </cfRule>
  </conditionalFormatting>
  <conditionalFormatting sqref="AP37">
    <cfRule type="cellIs" dxfId="5924" priority="1038" stopIfTrue="1" operator="lessThan">
      <formula>0</formula>
    </cfRule>
  </conditionalFormatting>
  <conditionalFormatting sqref="AP28">
    <cfRule type="cellIs" dxfId="5923" priority="1037" stopIfTrue="1" operator="lessThan">
      <formula>0</formula>
    </cfRule>
  </conditionalFormatting>
  <conditionalFormatting sqref="AP29">
    <cfRule type="cellIs" dxfId="5922" priority="1036" stopIfTrue="1" operator="lessThan">
      <formula>0</formula>
    </cfRule>
  </conditionalFormatting>
  <conditionalFormatting sqref="AP20">
    <cfRule type="cellIs" dxfId="5921" priority="1035" stopIfTrue="1" operator="lessThan">
      <formula>0</formula>
    </cfRule>
  </conditionalFormatting>
  <conditionalFormatting sqref="AP21">
    <cfRule type="cellIs" dxfId="5920" priority="1034" stopIfTrue="1" operator="lessThan">
      <formula>0</formula>
    </cfRule>
  </conditionalFormatting>
  <conditionalFormatting sqref="M7:P10 M12 O12:P12 A7:I10 A12:I14 M13:P14">
    <cfRule type="cellIs" dxfId="5919" priority="1031" operator="lessThan">
      <formula>0</formula>
    </cfRule>
  </conditionalFormatting>
  <conditionalFormatting sqref="J7:J10 J12:J14">
    <cfRule type="cellIs" dxfId="5918" priority="1030" operator="lessThan">
      <formula>0</formula>
    </cfRule>
  </conditionalFormatting>
  <conditionalFormatting sqref="K7:K10 K12:K14">
    <cfRule type="cellIs" dxfId="5917" priority="1029" operator="lessThan">
      <formula>0</formula>
    </cfRule>
  </conditionalFormatting>
  <conditionalFormatting sqref="L7:L10 L12:L14">
    <cfRule type="cellIs" dxfId="5916" priority="1028" operator="lessThan">
      <formula>0</formula>
    </cfRule>
  </conditionalFormatting>
  <conditionalFormatting sqref="N12">
    <cfRule type="cellIs" dxfId="5915" priority="1027" operator="lessThan">
      <formula>0</formula>
    </cfRule>
  </conditionalFormatting>
  <conditionalFormatting sqref="M11 O11:P11 A11:I11">
    <cfRule type="cellIs" dxfId="5914" priority="1026" operator="lessThan">
      <formula>0</formula>
    </cfRule>
  </conditionalFormatting>
  <conditionalFormatting sqref="J11">
    <cfRule type="cellIs" dxfId="5913" priority="1025" operator="lessThan">
      <formula>0</formula>
    </cfRule>
  </conditionalFormatting>
  <conditionalFormatting sqref="K11">
    <cfRule type="cellIs" dxfId="5912" priority="1024" operator="lessThan">
      <formula>0</formula>
    </cfRule>
  </conditionalFormatting>
  <conditionalFormatting sqref="L11">
    <cfRule type="cellIs" dxfId="5911" priority="1023" operator="lessThan">
      <formula>0</formula>
    </cfRule>
  </conditionalFormatting>
  <conditionalFormatting sqref="N11">
    <cfRule type="cellIs" dxfId="5910" priority="1022" operator="lessThan">
      <formula>0</formula>
    </cfRule>
  </conditionalFormatting>
  <conditionalFormatting sqref="M15:P18 M20 O20:P20 A15:I18 A20:I22 M21:P22">
    <cfRule type="cellIs" dxfId="5909" priority="1021" operator="lessThan">
      <formula>0</formula>
    </cfRule>
  </conditionalFormatting>
  <conditionalFormatting sqref="J15:J18 J20:J22">
    <cfRule type="cellIs" dxfId="5908" priority="1020" operator="lessThan">
      <formula>0</formula>
    </cfRule>
  </conditionalFormatting>
  <conditionalFormatting sqref="K15:K18 K20:K22">
    <cfRule type="cellIs" dxfId="5907" priority="1019" operator="lessThan">
      <formula>0</formula>
    </cfRule>
  </conditionalFormatting>
  <conditionalFormatting sqref="L15:L18 L20:L22">
    <cfRule type="cellIs" dxfId="5906" priority="1018" operator="lessThan">
      <formula>0</formula>
    </cfRule>
  </conditionalFormatting>
  <conditionalFormatting sqref="N20">
    <cfRule type="cellIs" dxfId="5905" priority="1017" operator="lessThan">
      <formula>0</formula>
    </cfRule>
  </conditionalFormatting>
  <conditionalFormatting sqref="M19 O19:P19 A19:I19">
    <cfRule type="cellIs" dxfId="5904" priority="1016" operator="lessThan">
      <formula>0</formula>
    </cfRule>
  </conditionalFormatting>
  <conditionalFormatting sqref="J19">
    <cfRule type="cellIs" dxfId="5903" priority="1015" operator="lessThan">
      <formula>0</formula>
    </cfRule>
  </conditionalFormatting>
  <conditionalFormatting sqref="K19">
    <cfRule type="cellIs" dxfId="5902" priority="1014" operator="lessThan">
      <formula>0</formula>
    </cfRule>
  </conditionalFormatting>
  <conditionalFormatting sqref="L19">
    <cfRule type="cellIs" dxfId="5901" priority="1013" operator="lessThan">
      <formula>0</formula>
    </cfRule>
  </conditionalFormatting>
  <conditionalFormatting sqref="N19">
    <cfRule type="cellIs" dxfId="5900" priority="1012" operator="lessThan">
      <formula>0</formula>
    </cfRule>
  </conditionalFormatting>
  <conditionalFormatting sqref="M23:P26 M28 O28:P28 A23:I26 A28:I30 M29:P30">
    <cfRule type="cellIs" dxfId="5899" priority="1011" operator="lessThan">
      <formula>0</formula>
    </cfRule>
  </conditionalFormatting>
  <conditionalFormatting sqref="J23:J26 J28:J30">
    <cfRule type="cellIs" dxfId="5898" priority="1010" operator="lessThan">
      <formula>0</formula>
    </cfRule>
  </conditionalFormatting>
  <conditionalFormatting sqref="K23:K26 K28:K30">
    <cfRule type="cellIs" dxfId="5897" priority="1009" operator="lessThan">
      <formula>0</formula>
    </cfRule>
  </conditionalFormatting>
  <conditionalFormatting sqref="L23:L26 L28:L30">
    <cfRule type="cellIs" dxfId="5896" priority="1008" operator="lessThan">
      <formula>0</formula>
    </cfRule>
  </conditionalFormatting>
  <conditionalFormatting sqref="N28">
    <cfRule type="cellIs" dxfId="5895" priority="1007" operator="lessThan">
      <formula>0</formula>
    </cfRule>
  </conditionalFormatting>
  <conditionalFormatting sqref="M27 O27:P27 A27:I27">
    <cfRule type="cellIs" dxfId="5894" priority="1006" operator="lessThan">
      <formula>0</formula>
    </cfRule>
  </conditionalFormatting>
  <conditionalFormatting sqref="J27">
    <cfRule type="cellIs" dxfId="5893" priority="1005" operator="lessThan">
      <formula>0</formula>
    </cfRule>
  </conditionalFormatting>
  <conditionalFormatting sqref="K27">
    <cfRule type="cellIs" dxfId="5892" priority="1004" operator="lessThan">
      <formula>0</formula>
    </cfRule>
  </conditionalFormatting>
  <conditionalFormatting sqref="L27">
    <cfRule type="cellIs" dxfId="5891" priority="1003" operator="lessThan">
      <formula>0</formula>
    </cfRule>
  </conditionalFormatting>
  <conditionalFormatting sqref="N27">
    <cfRule type="cellIs" dxfId="5890" priority="1002" operator="lessThan">
      <formula>0</formula>
    </cfRule>
  </conditionalFormatting>
  <conditionalFormatting sqref="M31:P34 M36 O36:P36 A31:I34 A36:I38 M37:P38">
    <cfRule type="cellIs" dxfId="5889" priority="1001" operator="lessThan">
      <formula>0</formula>
    </cfRule>
  </conditionalFormatting>
  <conditionalFormatting sqref="J31:J34 J36:J38">
    <cfRule type="cellIs" dxfId="5888" priority="1000" operator="lessThan">
      <formula>0</formula>
    </cfRule>
  </conditionalFormatting>
  <conditionalFormatting sqref="K31:K34 K36:K38">
    <cfRule type="cellIs" dxfId="5887" priority="999" operator="lessThan">
      <formula>0</formula>
    </cfRule>
  </conditionalFormatting>
  <conditionalFormatting sqref="L31:L34 L36:L38">
    <cfRule type="cellIs" dxfId="5886" priority="998" operator="lessThan">
      <formula>0</formula>
    </cfRule>
  </conditionalFormatting>
  <conditionalFormatting sqref="N36">
    <cfRule type="cellIs" dxfId="5885" priority="997" operator="lessThan">
      <formula>0</formula>
    </cfRule>
  </conditionalFormatting>
  <conditionalFormatting sqref="M35 O35:P35 A35:I35">
    <cfRule type="cellIs" dxfId="5884" priority="996" operator="lessThan">
      <formula>0</formula>
    </cfRule>
  </conditionalFormatting>
  <conditionalFormatting sqref="J35">
    <cfRule type="cellIs" dxfId="5883" priority="995" operator="lessThan">
      <formula>0</formula>
    </cfRule>
  </conditionalFormatting>
  <conditionalFormatting sqref="K35">
    <cfRule type="cellIs" dxfId="5882" priority="994" operator="lessThan">
      <formula>0</formula>
    </cfRule>
  </conditionalFormatting>
  <conditionalFormatting sqref="L35">
    <cfRule type="cellIs" dxfId="5881" priority="993" operator="lessThan">
      <formula>0</formula>
    </cfRule>
  </conditionalFormatting>
  <conditionalFormatting sqref="N35">
    <cfRule type="cellIs" dxfId="5880" priority="992" operator="lessThan">
      <formula>0</formula>
    </cfRule>
  </conditionalFormatting>
  <conditionalFormatting sqref="A39">
    <cfRule type="cellIs" dxfId="5879" priority="991" operator="lessThan">
      <formula>0</formula>
    </cfRule>
  </conditionalFormatting>
  <conditionalFormatting sqref="B55 A50:A51 M48:P49 C48:I51 B48:B50 M54:N54 C53:I54 N50:P51 A53:A55 O53:P55">
    <cfRule type="cellIs" dxfId="5878" priority="990" stopIfTrue="1" operator="lessThan">
      <formula>0</formula>
    </cfRule>
  </conditionalFormatting>
  <conditionalFormatting sqref="B51">
    <cfRule type="cellIs" dxfId="5877" priority="989" stopIfTrue="1" operator="lessThan">
      <formula>0</formula>
    </cfRule>
  </conditionalFormatting>
  <conditionalFormatting sqref="C55:I55 M55:N55">
    <cfRule type="cellIs" dxfId="5876" priority="988" stopIfTrue="1" operator="lessThan">
      <formula>0</formula>
    </cfRule>
  </conditionalFormatting>
  <conditionalFormatting sqref="J48:J51 J53:J54">
    <cfRule type="cellIs" dxfId="5875" priority="987" stopIfTrue="1" operator="lessThan">
      <formula>0</formula>
    </cfRule>
  </conditionalFormatting>
  <conditionalFormatting sqref="J55">
    <cfRule type="cellIs" dxfId="5874" priority="986" stopIfTrue="1" operator="lessThan">
      <formula>0</formula>
    </cfRule>
  </conditionalFormatting>
  <conditionalFormatting sqref="K48:K51 K53:K54">
    <cfRule type="cellIs" dxfId="5873" priority="985" stopIfTrue="1" operator="lessThan">
      <formula>0</formula>
    </cfRule>
  </conditionalFormatting>
  <conditionalFormatting sqref="K55">
    <cfRule type="cellIs" dxfId="5872" priority="984" stopIfTrue="1" operator="lessThan">
      <formula>0</formula>
    </cfRule>
  </conditionalFormatting>
  <conditionalFormatting sqref="L48:L51 L53:L54">
    <cfRule type="cellIs" dxfId="5871" priority="983" stopIfTrue="1" operator="lessThan">
      <formula>0</formula>
    </cfRule>
  </conditionalFormatting>
  <conditionalFormatting sqref="L55">
    <cfRule type="cellIs" dxfId="5870" priority="982" stopIfTrue="1" operator="lessThan">
      <formula>0</formula>
    </cfRule>
  </conditionalFormatting>
  <conditionalFormatting sqref="N53">
    <cfRule type="cellIs" dxfId="5869" priority="981" stopIfTrue="1" operator="lessThan">
      <formula>0</formula>
    </cfRule>
  </conditionalFormatting>
  <conditionalFormatting sqref="M50:M51">
    <cfRule type="cellIs" dxfId="5868" priority="980" stopIfTrue="1" operator="lessThan">
      <formula>0</formula>
    </cfRule>
  </conditionalFormatting>
  <conditionalFormatting sqref="M53">
    <cfRule type="cellIs" dxfId="5867" priority="979" stopIfTrue="1" operator="lessThan">
      <formula>0</formula>
    </cfRule>
  </conditionalFormatting>
  <conditionalFormatting sqref="C52:I52 A52 O52:P52">
    <cfRule type="cellIs" dxfId="5866" priority="978" stopIfTrue="1" operator="lessThan">
      <formula>0</formula>
    </cfRule>
  </conditionalFormatting>
  <conditionalFormatting sqref="B52">
    <cfRule type="cellIs" dxfId="5865" priority="977" stopIfTrue="1" operator="lessThan">
      <formula>0</formula>
    </cfRule>
  </conditionalFormatting>
  <conditionalFormatting sqref="J52">
    <cfRule type="cellIs" dxfId="5864" priority="976" stopIfTrue="1" operator="lessThan">
      <formula>0</formula>
    </cfRule>
  </conditionalFormatting>
  <conditionalFormatting sqref="K52">
    <cfRule type="cellIs" dxfId="5863" priority="975" stopIfTrue="1" operator="lessThan">
      <formula>0</formula>
    </cfRule>
  </conditionalFormatting>
  <conditionalFormatting sqref="L52">
    <cfRule type="cellIs" dxfId="5862" priority="974" stopIfTrue="1" operator="lessThan">
      <formula>0</formula>
    </cfRule>
  </conditionalFormatting>
  <conditionalFormatting sqref="N52">
    <cfRule type="cellIs" dxfId="5861" priority="973" stopIfTrue="1" operator="lessThan">
      <formula>0</formula>
    </cfRule>
  </conditionalFormatting>
  <conditionalFormatting sqref="M52">
    <cfRule type="cellIs" dxfId="5860" priority="972" stopIfTrue="1" operator="lessThan">
      <formula>0</formula>
    </cfRule>
  </conditionalFormatting>
  <conditionalFormatting sqref="B53">
    <cfRule type="cellIs" dxfId="5859" priority="971" stopIfTrue="1" operator="lessThan">
      <formula>0</formula>
    </cfRule>
  </conditionalFormatting>
  <conditionalFormatting sqref="B54">
    <cfRule type="cellIs" dxfId="5858" priority="970" stopIfTrue="1" operator="lessThan">
      <formula>0</formula>
    </cfRule>
  </conditionalFormatting>
  <conditionalFormatting sqref="Y14 X9:X10 Y7:Y9 X12:X14">
    <cfRule type="cellIs" dxfId="5857" priority="968" stopIfTrue="1" operator="lessThan">
      <formula>0</formula>
    </cfRule>
  </conditionalFormatting>
  <conditionalFormatting sqref="Y10">
    <cfRule type="cellIs" dxfId="5856" priority="967" stopIfTrue="1" operator="lessThan">
      <formula>0</formula>
    </cfRule>
  </conditionalFormatting>
  <conditionalFormatting sqref="X11">
    <cfRule type="cellIs" dxfId="5855" priority="956" stopIfTrue="1" operator="lessThan">
      <formula>0</formula>
    </cfRule>
  </conditionalFormatting>
  <conditionalFormatting sqref="Y11">
    <cfRule type="cellIs" dxfId="5854" priority="955" stopIfTrue="1" operator="lessThan">
      <formula>0</formula>
    </cfRule>
  </conditionalFormatting>
  <conditionalFormatting sqref="Y12">
    <cfRule type="cellIs" dxfId="5853" priority="949" stopIfTrue="1" operator="lessThan">
      <formula>0</formula>
    </cfRule>
  </conditionalFormatting>
  <conditionalFormatting sqref="Y13">
    <cfRule type="cellIs" dxfId="5852" priority="948" stopIfTrue="1" operator="lessThan">
      <formula>0</formula>
    </cfRule>
  </conditionalFormatting>
  <conditionalFormatting sqref="Y22 X17:X18 Y15:Y17 X20:X22">
    <cfRule type="cellIs" dxfId="5851" priority="946" stopIfTrue="1" operator="lessThan">
      <formula>0</formula>
    </cfRule>
  </conditionalFormatting>
  <conditionalFormatting sqref="Y18">
    <cfRule type="cellIs" dxfId="5850" priority="945" stopIfTrue="1" operator="lessThan">
      <formula>0</formula>
    </cfRule>
  </conditionalFormatting>
  <conditionalFormatting sqref="X19">
    <cfRule type="cellIs" dxfId="5849" priority="934" stopIfTrue="1" operator="lessThan">
      <formula>0</formula>
    </cfRule>
  </conditionalFormatting>
  <conditionalFormatting sqref="Y19">
    <cfRule type="cellIs" dxfId="5848" priority="933" stopIfTrue="1" operator="lessThan">
      <formula>0</formula>
    </cfRule>
  </conditionalFormatting>
  <conditionalFormatting sqref="Y20">
    <cfRule type="cellIs" dxfId="5847" priority="927" stopIfTrue="1" operator="lessThan">
      <formula>0</formula>
    </cfRule>
  </conditionalFormatting>
  <conditionalFormatting sqref="Y21">
    <cfRule type="cellIs" dxfId="5846" priority="926" stopIfTrue="1" operator="lessThan">
      <formula>0</formula>
    </cfRule>
  </conditionalFormatting>
  <conditionalFormatting sqref="X15">
    <cfRule type="cellIs" dxfId="5845" priority="925" operator="lessThan">
      <formula>0</formula>
    </cfRule>
  </conditionalFormatting>
  <conditionalFormatting sqref="Y30 X25:X26 Y23:Y25 X28:X30 AJ23:AM24 AJ28:AK29 Z23:AF29 AK24:AM26 AL27:AM30">
    <cfRule type="cellIs" dxfId="5844" priority="924" stopIfTrue="1" operator="lessThan">
      <formula>0</formula>
    </cfRule>
  </conditionalFormatting>
  <conditionalFormatting sqref="Y26">
    <cfRule type="cellIs" dxfId="5843" priority="923" stopIfTrue="1" operator="lessThan">
      <formula>0</formula>
    </cfRule>
  </conditionalFormatting>
  <conditionalFormatting sqref="Z30:AF30 AJ30:AK30">
    <cfRule type="cellIs" dxfId="5842" priority="922" stopIfTrue="1" operator="lessThan">
      <formula>0</formula>
    </cfRule>
  </conditionalFormatting>
  <conditionalFormatting sqref="AG23:AG29">
    <cfRule type="cellIs" dxfId="5841" priority="921" stopIfTrue="1" operator="lessThan">
      <formula>0</formula>
    </cfRule>
  </conditionalFormatting>
  <conditionalFormatting sqref="AG30">
    <cfRule type="cellIs" dxfId="5840" priority="920" stopIfTrue="1" operator="lessThan">
      <formula>0</formula>
    </cfRule>
  </conditionalFormatting>
  <conditionalFormatting sqref="AH23:AH29">
    <cfRule type="cellIs" dxfId="5839" priority="919" stopIfTrue="1" operator="lessThan">
      <formula>0</formula>
    </cfRule>
  </conditionalFormatting>
  <conditionalFormatting sqref="AH30">
    <cfRule type="cellIs" dxfId="5838" priority="918" stopIfTrue="1" operator="lessThan">
      <formula>0</formula>
    </cfRule>
  </conditionalFormatting>
  <conditionalFormatting sqref="AI23:AI29">
    <cfRule type="cellIs" dxfId="5837" priority="917" stopIfTrue="1" operator="lessThan">
      <formula>0</formula>
    </cfRule>
  </conditionalFormatting>
  <conditionalFormatting sqref="AI30">
    <cfRule type="cellIs" dxfId="5836" priority="916" stopIfTrue="1" operator="lessThan">
      <formula>0</formula>
    </cfRule>
  </conditionalFormatting>
  <conditionalFormatting sqref="AK28">
    <cfRule type="cellIs" dxfId="5835" priority="915" stopIfTrue="1" operator="lessThan">
      <formula>0</formula>
    </cfRule>
  </conditionalFormatting>
  <conditionalFormatting sqref="AJ24:AJ26">
    <cfRule type="cellIs" dxfId="5834" priority="914" stopIfTrue="1" operator="lessThan">
      <formula>0</formula>
    </cfRule>
  </conditionalFormatting>
  <conditionalFormatting sqref="AJ28">
    <cfRule type="cellIs" dxfId="5833" priority="913" stopIfTrue="1" operator="lessThan">
      <formula>0</formula>
    </cfRule>
  </conditionalFormatting>
  <conditionalFormatting sqref="Z27:AF27 X27 AL27:AM27">
    <cfRule type="cellIs" dxfId="5832" priority="912" stopIfTrue="1" operator="lessThan">
      <formula>0</formula>
    </cfRule>
  </conditionalFormatting>
  <conditionalFormatting sqref="Y27">
    <cfRule type="cellIs" dxfId="5831" priority="911" stopIfTrue="1" operator="lessThan">
      <formula>0</formula>
    </cfRule>
  </conditionalFormatting>
  <conditionalFormatting sqref="AG27">
    <cfRule type="cellIs" dxfId="5830" priority="910" stopIfTrue="1" operator="lessThan">
      <formula>0</formula>
    </cfRule>
  </conditionalFormatting>
  <conditionalFormatting sqref="AH27">
    <cfRule type="cellIs" dxfId="5829" priority="909" stopIfTrue="1" operator="lessThan">
      <formula>0</formula>
    </cfRule>
  </conditionalFormatting>
  <conditionalFormatting sqref="AI27">
    <cfRule type="cellIs" dxfId="5828" priority="908" stopIfTrue="1" operator="lessThan">
      <formula>0</formula>
    </cfRule>
  </conditionalFormatting>
  <conditionalFormatting sqref="AK27">
    <cfRule type="cellIs" dxfId="5827" priority="907" stopIfTrue="1" operator="lessThan">
      <formula>0</formula>
    </cfRule>
  </conditionalFormatting>
  <conditionalFormatting sqref="AJ27">
    <cfRule type="cellIs" dxfId="5826" priority="906" stopIfTrue="1" operator="lessThan">
      <formula>0</formula>
    </cfRule>
  </conditionalFormatting>
  <conditionalFormatting sqref="Y28">
    <cfRule type="cellIs" dxfId="5825" priority="905" stopIfTrue="1" operator="lessThan">
      <formula>0</formula>
    </cfRule>
  </conditionalFormatting>
  <conditionalFormatting sqref="Y29">
    <cfRule type="cellIs" dxfId="5824" priority="904" stopIfTrue="1" operator="lessThan">
      <formula>0</formula>
    </cfRule>
  </conditionalFormatting>
  <conditionalFormatting sqref="X23">
    <cfRule type="cellIs" dxfId="5823" priority="903" operator="lessThan">
      <formula>0</formula>
    </cfRule>
  </conditionalFormatting>
  <conditionalFormatting sqref="Y38 X33:X34 Y31:Y33 X36:X38">
    <cfRule type="cellIs" dxfId="5822" priority="902" stopIfTrue="1" operator="lessThan">
      <formula>0</formula>
    </cfRule>
  </conditionalFormatting>
  <conditionalFormatting sqref="Y34">
    <cfRule type="cellIs" dxfId="5821" priority="901" stopIfTrue="1" operator="lessThan">
      <formula>0</formula>
    </cfRule>
  </conditionalFormatting>
  <conditionalFormatting sqref="X35">
    <cfRule type="cellIs" dxfId="5820" priority="890" stopIfTrue="1" operator="lessThan">
      <formula>0</formula>
    </cfRule>
  </conditionalFormatting>
  <conditionalFormatting sqref="Y35">
    <cfRule type="cellIs" dxfId="5819" priority="889" stopIfTrue="1" operator="lessThan">
      <formula>0</formula>
    </cfRule>
  </conditionalFormatting>
  <conditionalFormatting sqref="Y36">
    <cfRule type="cellIs" dxfId="5818" priority="883" stopIfTrue="1" operator="lessThan">
      <formula>0</formula>
    </cfRule>
  </conditionalFormatting>
  <conditionalFormatting sqref="Y37">
    <cfRule type="cellIs" dxfId="5817" priority="882" stopIfTrue="1" operator="lessThan">
      <formula>0</formula>
    </cfRule>
  </conditionalFormatting>
  <conditionalFormatting sqref="X31">
    <cfRule type="cellIs" dxfId="5816" priority="881" operator="lessThan">
      <formula>0</formula>
    </cfRule>
  </conditionalFormatting>
  <conditionalFormatting sqref="Y46 X41:X42 Y39:Y41 X44:X46">
    <cfRule type="cellIs" dxfId="5815" priority="880" stopIfTrue="1" operator="lessThan">
      <formula>0</formula>
    </cfRule>
  </conditionalFormatting>
  <conditionalFormatting sqref="Y42">
    <cfRule type="cellIs" dxfId="5814" priority="879" stopIfTrue="1" operator="lessThan">
      <formula>0</formula>
    </cfRule>
  </conditionalFormatting>
  <conditionalFormatting sqref="X43">
    <cfRule type="cellIs" dxfId="5813" priority="868" stopIfTrue="1" operator="lessThan">
      <formula>0</formula>
    </cfRule>
  </conditionalFormatting>
  <conditionalFormatting sqref="Y43">
    <cfRule type="cellIs" dxfId="5812" priority="867" stopIfTrue="1" operator="lessThan">
      <formula>0</formula>
    </cfRule>
  </conditionalFormatting>
  <conditionalFormatting sqref="Y44">
    <cfRule type="cellIs" dxfId="5811" priority="861" stopIfTrue="1" operator="lessThan">
      <formula>0</formula>
    </cfRule>
  </conditionalFormatting>
  <conditionalFormatting sqref="Y45">
    <cfRule type="cellIs" dxfId="5810" priority="860" stopIfTrue="1" operator="lessThan">
      <formula>0</formula>
    </cfRule>
  </conditionalFormatting>
  <conditionalFormatting sqref="X39">
    <cfRule type="cellIs" dxfId="5809" priority="859" operator="lessThan">
      <formula>0</formula>
    </cfRule>
  </conditionalFormatting>
  <conditionalFormatting sqref="Y55 X50:X51 Y48:Y50 X53:X55">
    <cfRule type="cellIs" dxfId="5808" priority="858" stopIfTrue="1" operator="lessThan">
      <formula>0</formula>
    </cfRule>
  </conditionalFormatting>
  <conditionalFormatting sqref="Y51">
    <cfRule type="cellIs" dxfId="5807" priority="857" stopIfTrue="1" operator="lessThan">
      <formula>0</formula>
    </cfRule>
  </conditionalFormatting>
  <conditionalFormatting sqref="X52">
    <cfRule type="cellIs" dxfId="5806" priority="846" stopIfTrue="1" operator="lessThan">
      <formula>0</formula>
    </cfRule>
  </conditionalFormatting>
  <conditionalFormatting sqref="Y52">
    <cfRule type="cellIs" dxfId="5805" priority="845" stopIfTrue="1" operator="lessThan">
      <formula>0</formula>
    </cfRule>
  </conditionalFormatting>
  <conditionalFormatting sqref="Y53">
    <cfRule type="cellIs" dxfId="5804" priority="839" stopIfTrue="1" operator="lessThan">
      <formula>0</formula>
    </cfRule>
  </conditionalFormatting>
  <conditionalFormatting sqref="Y54">
    <cfRule type="cellIs" dxfId="5803" priority="838" stopIfTrue="1" operator="lessThan">
      <formula>0</formula>
    </cfRule>
  </conditionalFormatting>
  <conditionalFormatting sqref="X48">
    <cfRule type="cellIs" dxfId="5802" priority="837" operator="lessThan">
      <formula>0</formula>
    </cfRule>
  </conditionalFormatting>
  <conditionalFormatting sqref="AP14 AO9:AO10 AP7:AP9 AO12:AO14">
    <cfRule type="cellIs" dxfId="5801" priority="836" stopIfTrue="1" operator="lessThan">
      <formula>0</formula>
    </cfRule>
  </conditionalFormatting>
  <conditionalFormatting sqref="AP10">
    <cfRule type="cellIs" dxfId="5800" priority="835" stopIfTrue="1" operator="lessThan">
      <formula>0</formula>
    </cfRule>
  </conditionalFormatting>
  <conditionalFormatting sqref="AO11">
    <cfRule type="cellIs" dxfId="5799" priority="824" stopIfTrue="1" operator="lessThan">
      <formula>0</formula>
    </cfRule>
  </conditionalFormatting>
  <conditionalFormatting sqref="AP11">
    <cfRule type="cellIs" dxfId="5798" priority="823" stopIfTrue="1" operator="lessThan">
      <formula>0</formula>
    </cfRule>
  </conditionalFormatting>
  <conditionalFormatting sqref="AP12">
    <cfRule type="cellIs" dxfId="5797" priority="817" stopIfTrue="1" operator="lessThan">
      <formula>0</formula>
    </cfRule>
  </conditionalFormatting>
  <conditionalFormatting sqref="AP13">
    <cfRule type="cellIs" dxfId="5796" priority="816" stopIfTrue="1" operator="lessThan">
      <formula>0</formula>
    </cfRule>
  </conditionalFormatting>
  <conditionalFormatting sqref="AO7">
    <cfRule type="cellIs" dxfId="5795" priority="815" operator="lessThan">
      <formula>0</formula>
    </cfRule>
  </conditionalFormatting>
  <conditionalFormatting sqref="A48">
    <cfRule type="cellIs" dxfId="5794" priority="813" operator="lessThan">
      <formula>0</formula>
    </cfRule>
  </conditionalFormatting>
  <conditionalFormatting sqref="X7">
    <cfRule type="cellIs" dxfId="5793" priority="812" operator="lessThan">
      <formula>0</formula>
    </cfRule>
  </conditionalFormatting>
  <conditionalFormatting sqref="AJ48:AM49 Z48:AF51 AJ54:AK54 Z53:AF54 AK50:AM51 AL53:AM55">
    <cfRule type="cellIs" dxfId="5792" priority="811" stopIfTrue="1" operator="lessThan">
      <formula>0</formula>
    </cfRule>
  </conditionalFormatting>
  <conditionalFormatting sqref="Z55:AF55 AJ55:AK55">
    <cfRule type="cellIs" dxfId="5791" priority="810" stopIfTrue="1" operator="lessThan">
      <formula>0</formula>
    </cfRule>
  </conditionalFormatting>
  <conditionalFormatting sqref="AG48:AG51 AG53:AG54">
    <cfRule type="cellIs" dxfId="5790" priority="809" stopIfTrue="1" operator="lessThan">
      <formula>0</formula>
    </cfRule>
  </conditionalFormatting>
  <conditionalFormatting sqref="AG55">
    <cfRule type="cellIs" dxfId="5789" priority="808" stopIfTrue="1" operator="lessThan">
      <formula>0</formula>
    </cfRule>
  </conditionalFormatting>
  <conditionalFormatting sqref="AH48:AH51 AH53:AH54">
    <cfRule type="cellIs" dxfId="5788" priority="807" stopIfTrue="1" operator="lessThan">
      <formula>0</formula>
    </cfRule>
  </conditionalFormatting>
  <conditionalFormatting sqref="AH55">
    <cfRule type="cellIs" dxfId="5787" priority="806" stopIfTrue="1" operator="lessThan">
      <formula>0</formula>
    </cfRule>
  </conditionalFormatting>
  <conditionalFormatting sqref="AI48:AI51 AI53:AI54">
    <cfRule type="cellIs" dxfId="5786" priority="805" stopIfTrue="1" operator="lessThan">
      <formula>0</formula>
    </cfRule>
  </conditionalFormatting>
  <conditionalFormatting sqref="AI55">
    <cfRule type="cellIs" dxfId="5785" priority="804" stopIfTrue="1" operator="lessThan">
      <formula>0</formula>
    </cfRule>
  </conditionalFormatting>
  <conditionalFormatting sqref="AK53">
    <cfRule type="cellIs" dxfId="5784" priority="803" stopIfTrue="1" operator="lessThan">
      <formula>0</formula>
    </cfRule>
  </conditionalFormatting>
  <conditionalFormatting sqref="AJ50:AJ51">
    <cfRule type="cellIs" dxfId="5783" priority="802" stopIfTrue="1" operator="lessThan">
      <formula>0</formula>
    </cfRule>
  </conditionalFormatting>
  <conditionalFormatting sqref="AJ53">
    <cfRule type="cellIs" dxfId="5782" priority="801" stopIfTrue="1" operator="lessThan">
      <formula>0</formula>
    </cfRule>
  </conditionalFormatting>
  <conditionalFormatting sqref="Z52:AF52 AL52:AM52">
    <cfRule type="cellIs" dxfId="5781" priority="800" stopIfTrue="1" operator="lessThan">
      <formula>0</formula>
    </cfRule>
  </conditionalFormatting>
  <conditionalFormatting sqref="AG52">
    <cfRule type="cellIs" dxfId="5780" priority="799" stopIfTrue="1" operator="lessThan">
      <formula>0</formula>
    </cfRule>
  </conditionalFormatting>
  <conditionalFormatting sqref="AH52">
    <cfRule type="cellIs" dxfId="5779" priority="798" stopIfTrue="1" operator="lessThan">
      <formula>0</formula>
    </cfRule>
  </conditionalFormatting>
  <conditionalFormatting sqref="AI52">
    <cfRule type="cellIs" dxfId="5778" priority="797" stopIfTrue="1" operator="lessThan">
      <formula>0</formula>
    </cfRule>
  </conditionalFormatting>
  <conditionalFormatting sqref="AK52">
    <cfRule type="cellIs" dxfId="5777" priority="796" stopIfTrue="1" operator="lessThan">
      <formula>0</formula>
    </cfRule>
  </conditionalFormatting>
  <conditionalFormatting sqref="AJ52">
    <cfRule type="cellIs" dxfId="5776" priority="795" stopIfTrue="1" operator="lessThan">
      <formula>0</formula>
    </cfRule>
  </conditionalFormatting>
  <conditionalFormatting sqref="AJ39:AM40 Z39:AF42 AJ45:AK45 Z44:AF45 AK41:AM42 AL44:AM46">
    <cfRule type="cellIs" dxfId="5775" priority="794" stopIfTrue="1" operator="lessThan">
      <formula>0</formula>
    </cfRule>
  </conditionalFormatting>
  <conditionalFormatting sqref="Z46:AF46 AJ46:AK46">
    <cfRule type="cellIs" dxfId="5774" priority="793" stopIfTrue="1" operator="lessThan">
      <formula>0</formula>
    </cfRule>
  </conditionalFormatting>
  <conditionalFormatting sqref="AG39:AG42 AG44:AG45">
    <cfRule type="cellIs" dxfId="5773" priority="792" stopIfTrue="1" operator="lessThan">
      <formula>0</formula>
    </cfRule>
  </conditionalFormatting>
  <conditionalFormatting sqref="AG46">
    <cfRule type="cellIs" dxfId="5772" priority="791" stopIfTrue="1" operator="lessThan">
      <formula>0</formula>
    </cfRule>
  </conditionalFormatting>
  <conditionalFormatting sqref="AH39:AH42 AH44:AH45">
    <cfRule type="cellIs" dxfId="5771" priority="790" stopIfTrue="1" operator="lessThan">
      <formula>0</formula>
    </cfRule>
  </conditionalFormatting>
  <conditionalFormatting sqref="AH46">
    <cfRule type="cellIs" dxfId="5770" priority="789" stopIfTrue="1" operator="lessThan">
      <formula>0</formula>
    </cfRule>
  </conditionalFormatting>
  <conditionalFormatting sqref="AI39:AI42 AI44:AI45">
    <cfRule type="cellIs" dxfId="5769" priority="788" stopIfTrue="1" operator="lessThan">
      <formula>0</formula>
    </cfRule>
  </conditionalFormatting>
  <conditionalFormatting sqref="AI46">
    <cfRule type="cellIs" dxfId="5768" priority="787" stopIfTrue="1" operator="lessThan">
      <formula>0</formula>
    </cfRule>
  </conditionalFormatting>
  <conditionalFormatting sqref="AK44">
    <cfRule type="cellIs" dxfId="5767" priority="786" stopIfTrue="1" operator="lessThan">
      <formula>0</formula>
    </cfRule>
  </conditionalFormatting>
  <conditionalFormatting sqref="AJ41:AJ42">
    <cfRule type="cellIs" dxfId="5766" priority="785" stopIfTrue="1" operator="lessThan">
      <formula>0</formula>
    </cfRule>
  </conditionalFormatting>
  <conditionalFormatting sqref="AJ44">
    <cfRule type="cellIs" dxfId="5765" priority="784" stopIfTrue="1" operator="lessThan">
      <formula>0</formula>
    </cfRule>
  </conditionalFormatting>
  <conditionalFormatting sqref="Z43:AF43 AL43:AM43">
    <cfRule type="cellIs" dxfId="5764" priority="783" stopIfTrue="1" operator="lessThan">
      <formula>0</formula>
    </cfRule>
  </conditionalFormatting>
  <conditionalFormatting sqref="AG43">
    <cfRule type="cellIs" dxfId="5763" priority="782" stopIfTrue="1" operator="lessThan">
      <formula>0</formula>
    </cfRule>
  </conditionalFormatting>
  <conditionalFormatting sqref="AH43">
    <cfRule type="cellIs" dxfId="5762" priority="781" stopIfTrue="1" operator="lessThan">
      <formula>0</formula>
    </cfRule>
  </conditionalFormatting>
  <conditionalFormatting sqref="AI43">
    <cfRule type="cellIs" dxfId="5761" priority="780" stopIfTrue="1" operator="lessThan">
      <formula>0</formula>
    </cfRule>
  </conditionalFormatting>
  <conditionalFormatting sqref="AK43">
    <cfRule type="cellIs" dxfId="5760" priority="779" stopIfTrue="1" operator="lessThan">
      <formula>0</formula>
    </cfRule>
  </conditionalFormatting>
  <conditionalFormatting sqref="AJ43">
    <cfRule type="cellIs" dxfId="5759" priority="778" stopIfTrue="1" operator="lessThan">
      <formula>0</formula>
    </cfRule>
  </conditionalFormatting>
  <conditionalFormatting sqref="AJ30:AM30 AJ23:AM25 AJ29:AK30 Z23:AF30 AK25:AM27 AL28:AM30">
    <cfRule type="cellIs" dxfId="5758" priority="777" stopIfTrue="1" operator="lessThan">
      <formula>0</formula>
    </cfRule>
  </conditionalFormatting>
  <conditionalFormatting sqref="AG23:AG30">
    <cfRule type="cellIs" dxfId="5757" priority="759" stopIfTrue="1" operator="lessThan">
      <formula>0</formula>
    </cfRule>
  </conditionalFormatting>
  <conditionalFormatting sqref="AH23:AH30">
    <cfRule type="cellIs" dxfId="5756" priority="757" stopIfTrue="1" operator="lessThan">
      <formula>0</formula>
    </cfRule>
  </conditionalFormatting>
  <conditionalFormatting sqref="AI23:AI30">
    <cfRule type="cellIs" dxfId="5755" priority="755" stopIfTrue="1" operator="lessThan">
      <formula>0</formula>
    </cfRule>
  </conditionalFormatting>
  <conditionalFormatting sqref="AK29">
    <cfRule type="cellIs" dxfId="5754" priority="753" stopIfTrue="1" operator="lessThan">
      <formula>0</formula>
    </cfRule>
  </conditionalFormatting>
  <conditionalFormatting sqref="AJ25:AJ27">
    <cfRule type="cellIs" dxfId="5753" priority="752" stopIfTrue="1" operator="lessThan">
      <formula>0</formula>
    </cfRule>
  </conditionalFormatting>
  <conditionalFormatting sqref="AJ29">
    <cfRule type="cellIs" dxfId="5752" priority="751" stopIfTrue="1" operator="lessThan">
      <formula>0</formula>
    </cfRule>
  </conditionalFormatting>
  <conditionalFormatting sqref="Z28:AF28 AL28:AM28">
    <cfRule type="cellIs" dxfId="5751" priority="750" stopIfTrue="1" operator="lessThan">
      <formula>0</formula>
    </cfRule>
  </conditionalFormatting>
  <conditionalFormatting sqref="AG28">
    <cfRule type="cellIs" dxfId="5750" priority="749" stopIfTrue="1" operator="lessThan">
      <formula>0</formula>
    </cfRule>
  </conditionalFormatting>
  <conditionalFormatting sqref="AH28">
    <cfRule type="cellIs" dxfId="5749" priority="748" stopIfTrue="1" operator="lessThan">
      <formula>0</formula>
    </cfRule>
  </conditionalFormatting>
  <conditionalFormatting sqref="AI28">
    <cfRule type="cellIs" dxfId="5748" priority="747" stopIfTrue="1" operator="lessThan">
      <formula>0</formula>
    </cfRule>
  </conditionalFormatting>
  <conditionalFormatting sqref="AK28">
    <cfRule type="cellIs" dxfId="5747" priority="746" stopIfTrue="1" operator="lessThan">
      <formula>0</formula>
    </cfRule>
  </conditionalFormatting>
  <conditionalFormatting sqref="AJ28">
    <cfRule type="cellIs" dxfId="5746" priority="745" stopIfTrue="1" operator="lessThan">
      <formula>0</formula>
    </cfRule>
  </conditionalFormatting>
  <conditionalFormatting sqref="Z29:AF29 AJ29:AK29">
    <cfRule type="cellIs" dxfId="5745" priority="744" stopIfTrue="1" operator="lessThan">
      <formula>0</formula>
    </cfRule>
  </conditionalFormatting>
  <conditionalFormatting sqref="AG29">
    <cfRule type="cellIs" dxfId="5744" priority="743" stopIfTrue="1" operator="lessThan">
      <formula>0</formula>
    </cfRule>
  </conditionalFormatting>
  <conditionalFormatting sqref="AH29">
    <cfRule type="cellIs" dxfId="5743" priority="742" stopIfTrue="1" operator="lessThan">
      <formula>0</formula>
    </cfRule>
  </conditionalFormatting>
  <conditionalFormatting sqref="AI29">
    <cfRule type="cellIs" dxfId="5742" priority="741" stopIfTrue="1" operator="lessThan">
      <formula>0</formula>
    </cfRule>
  </conditionalFormatting>
  <conditionalFormatting sqref="AK27">
    <cfRule type="cellIs" dxfId="5741" priority="740" stopIfTrue="1" operator="lessThan">
      <formula>0</formula>
    </cfRule>
  </conditionalFormatting>
  <conditionalFormatting sqref="AJ27">
    <cfRule type="cellIs" dxfId="5740" priority="739" stopIfTrue="1" operator="lessThan">
      <formula>0</formula>
    </cfRule>
  </conditionalFormatting>
  <conditionalFormatting sqref="Z26:AF26 AL26:AM26">
    <cfRule type="cellIs" dxfId="5739" priority="738" stopIfTrue="1" operator="lessThan">
      <formula>0</formula>
    </cfRule>
  </conditionalFormatting>
  <conditionalFormatting sqref="AG26">
    <cfRule type="cellIs" dxfId="5738" priority="737" stopIfTrue="1" operator="lessThan">
      <formula>0</formula>
    </cfRule>
  </conditionalFormatting>
  <conditionalFormatting sqref="AH26">
    <cfRule type="cellIs" dxfId="5737" priority="736" stopIfTrue="1" operator="lessThan">
      <formula>0</formula>
    </cfRule>
  </conditionalFormatting>
  <conditionalFormatting sqref="AI26">
    <cfRule type="cellIs" dxfId="5736" priority="735" stopIfTrue="1" operator="lessThan">
      <formula>0</formula>
    </cfRule>
  </conditionalFormatting>
  <conditionalFormatting sqref="AK26">
    <cfRule type="cellIs" dxfId="5735" priority="734" stopIfTrue="1" operator="lessThan">
      <formula>0</formula>
    </cfRule>
  </conditionalFormatting>
  <conditionalFormatting sqref="AJ26">
    <cfRule type="cellIs" dxfId="5734" priority="733" stopIfTrue="1" operator="lessThan">
      <formula>0</formula>
    </cfRule>
  </conditionalFormatting>
  <conditionalFormatting sqref="AG30">
    <cfRule type="cellIs" dxfId="5733" priority="732" stopIfTrue="1" operator="lessThan">
      <formula>0</formula>
    </cfRule>
  </conditionalFormatting>
  <conditionalFormatting sqref="AH30">
    <cfRule type="cellIs" dxfId="5732" priority="731" stopIfTrue="1" operator="lessThan">
      <formula>0</formula>
    </cfRule>
  </conditionalFormatting>
  <conditionalFormatting sqref="AI30">
    <cfRule type="cellIs" dxfId="5731" priority="730" stopIfTrue="1" operator="lessThan">
      <formula>0</formula>
    </cfRule>
  </conditionalFormatting>
  <conditionalFormatting sqref="Z30:AF30 AJ30:AK30">
    <cfRule type="cellIs" dxfId="5730" priority="729" stopIfTrue="1" operator="lessThan">
      <formula>0</formula>
    </cfRule>
  </conditionalFormatting>
  <conditionalFormatting sqref="AG30">
    <cfRule type="cellIs" dxfId="5729" priority="728" stopIfTrue="1" operator="lessThan">
      <formula>0</formula>
    </cfRule>
  </conditionalFormatting>
  <conditionalFormatting sqref="AH30">
    <cfRule type="cellIs" dxfId="5728" priority="727" stopIfTrue="1" operator="lessThan">
      <formula>0</formula>
    </cfRule>
  </conditionalFormatting>
  <conditionalFormatting sqref="AI30">
    <cfRule type="cellIs" dxfId="5727" priority="726" stopIfTrue="1" operator="lessThan">
      <formula>0</formula>
    </cfRule>
  </conditionalFormatting>
  <conditionalFormatting sqref="AK28">
    <cfRule type="cellIs" dxfId="5726" priority="725" stopIfTrue="1" operator="lessThan">
      <formula>0</formula>
    </cfRule>
  </conditionalFormatting>
  <conditionalFormatting sqref="AJ28">
    <cfRule type="cellIs" dxfId="5725" priority="724" stopIfTrue="1" operator="lessThan">
      <formula>0</formula>
    </cfRule>
  </conditionalFormatting>
  <conditionalFormatting sqref="Z27:AF27 AL27:AM27">
    <cfRule type="cellIs" dxfId="5724" priority="723" stopIfTrue="1" operator="lessThan">
      <formula>0</formula>
    </cfRule>
  </conditionalFormatting>
  <conditionalFormatting sqref="AG27">
    <cfRule type="cellIs" dxfId="5723" priority="722" stopIfTrue="1" operator="lessThan">
      <formula>0</formula>
    </cfRule>
  </conditionalFormatting>
  <conditionalFormatting sqref="AH27">
    <cfRule type="cellIs" dxfId="5722" priority="721" stopIfTrue="1" operator="lessThan">
      <formula>0</formula>
    </cfRule>
  </conditionalFormatting>
  <conditionalFormatting sqref="AI27">
    <cfRule type="cellIs" dxfId="5721" priority="720" stopIfTrue="1" operator="lessThan">
      <formula>0</formula>
    </cfRule>
  </conditionalFormatting>
  <conditionalFormatting sqref="AK27">
    <cfRule type="cellIs" dxfId="5720" priority="719" stopIfTrue="1" operator="lessThan">
      <formula>0</formula>
    </cfRule>
  </conditionalFormatting>
  <conditionalFormatting sqref="AJ27">
    <cfRule type="cellIs" dxfId="5719" priority="718" stopIfTrue="1" operator="lessThan">
      <formula>0</formula>
    </cfRule>
  </conditionalFormatting>
  <conditionalFormatting sqref="AJ31:AM32 AJ36:AK37 Z31:AF37 AK33:AM34 AL35:AM38">
    <cfRule type="cellIs" dxfId="5718" priority="717" stopIfTrue="1" operator="lessThan">
      <formula>0</formula>
    </cfRule>
  </conditionalFormatting>
  <conditionalFormatting sqref="Z38:AF38 AJ38:AK38">
    <cfRule type="cellIs" dxfId="5717" priority="716" stopIfTrue="1" operator="lessThan">
      <formula>0</formula>
    </cfRule>
  </conditionalFormatting>
  <conditionalFormatting sqref="AG31:AG37">
    <cfRule type="cellIs" dxfId="5716" priority="715" stopIfTrue="1" operator="lessThan">
      <formula>0</formula>
    </cfRule>
  </conditionalFormatting>
  <conditionalFormatting sqref="AG38">
    <cfRule type="cellIs" dxfId="5715" priority="714" stopIfTrue="1" operator="lessThan">
      <formula>0</formula>
    </cfRule>
  </conditionalFormatting>
  <conditionalFormatting sqref="AH31:AH37">
    <cfRule type="cellIs" dxfId="5714" priority="713" stopIfTrue="1" operator="lessThan">
      <formula>0</formula>
    </cfRule>
  </conditionalFormatting>
  <conditionalFormatting sqref="AH38">
    <cfRule type="cellIs" dxfId="5713" priority="712" stopIfTrue="1" operator="lessThan">
      <formula>0</formula>
    </cfRule>
  </conditionalFormatting>
  <conditionalFormatting sqref="AI31:AI37">
    <cfRule type="cellIs" dxfId="5712" priority="711" stopIfTrue="1" operator="lessThan">
      <formula>0</formula>
    </cfRule>
  </conditionalFormatting>
  <conditionalFormatting sqref="AI38">
    <cfRule type="cellIs" dxfId="5711" priority="710" stopIfTrue="1" operator="lessThan">
      <formula>0</formula>
    </cfRule>
  </conditionalFormatting>
  <conditionalFormatting sqref="AK36">
    <cfRule type="cellIs" dxfId="5710" priority="709" stopIfTrue="1" operator="lessThan">
      <formula>0</formula>
    </cfRule>
  </conditionalFormatting>
  <conditionalFormatting sqref="AJ32:AJ34">
    <cfRule type="cellIs" dxfId="5709" priority="708" stopIfTrue="1" operator="lessThan">
      <formula>0</formula>
    </cfRule>
  </conditionalFormatting>
  <conditionalFormatting sqref="AJ36">
    <cfRule type="cellIs" dxfId="5708" priority="707" stopIfTrue="1" operator="lessThan">
      <formula>0</formula>
    </cfRule>
  </conditionalFormatting>
  <conditionalFormatting sqref="Z35:AF35 AL35:AM35">
    <cfRule type="cellIs" dxfId="5707" priority="706" stopIfTrue="1" operator="lessThan">
      <formula>0</formula>
    </cfRule>
  </conditionalFormatting>
  <conditionalFormatting sqref="AG35">
    <cfRule type="cellIs" dxfId="5706" priority="705" stopIfTrue="1" operator="lessThan">
      <formula>0</formula>
    </cfRule>
  </conditionalFormatting>
  <conditionalFormatting sqref="AH35">
    <cfRule type="cellIs" dxfId="5705" priority="704" stopIfTrue="1" operator="lessThan">
      <formula>0</formula>
    </cfRule>
  </conditionalFormatting>
  <conditionalFormatting sqref="AI35">
    <cfRule type="cellIs" dxfId="5704" priority="703" stopIfTrue="1" operator="lessThan">
      <formula>0</formula>
    </cfRule>
  </conditionalFormatting>
  <conditionalFormatting sqref="AK35">
    <cfRule type="cellIs" dxfId="5703" priority="702" stopIfTrue="1" operator="lessThan">
      <formula>0</formula>
    </cfRule>
  </conditionalFormatting>
  <conditionalFormatting sqref="AJ35">
    <cfRule type="cellIs" dxfId="5702" priority="701" stopIfTrue="1" operator="lessThan">
      <formula>0</formula>
    </cfRule>
  </conditionalFormatting>
  <conditionalFormatting sqref="AJ38:AM38 AJ31:AM33 AJ37:AK37 Z31:AF38 AK34:AM35 AL36:AM37">
    <cfRule type="cellIs" dxfId="5701" priority="700" stopIfTrue="1" operator="lessThan">
      <formula>0</formula>
    </cfRule>
  </conditionalFormatting>
  <conditionalFormatting sqref="AG31:AG38">
    <cfRule type="cellIs" dxfId="5700" priority="699" stopIfTrue="1" operator="lessThan">
      <formula>0</formula>
    </cfRule>
  </conditionalFormatting>
  <conditionalFormatting sqref="AH31:AH38">
    <cfRule type="cellIs" dxfId="5699" priority="698" stopIfTrue="1" operator="lessThan">
      <formula>0</formula>
    </cfRule>
  </conditionalFormatting>
  <conditionalFormatting sqref="AI31:AI38">
    <cfRule type="cellIs" dxfId="5698" priority="697" stopIfTrue="1" operator="lessThan">
      <formula>0</formula>
    </cfRule>
  </conditionalFormatting>
  <conditionalFormatting sqref="AK37">
    <cfRule type="cellIs" dxfId="5697" priority="696" stopIfTrue="1" operator="lessThan">
      <formula>0</formula>
    </cfRule>
  </conditionalFormatting>
  <conditionalFormatting sqref="AJ33:AJ35">
    <cfRule type="cellIs" dxfId="5696" priority="695" stopIfTrue="1" operator="lessThan">
      <formula>0</formula>
    </cfRule>
  </conditionalFormatting>
  <conditionalFormatting sqref="AJ37">
    <cfRule type="cellIs" dxfId="5695" priority="694" stopIfTrue="1" operator="lessThan">
      <formula>0</formula>
    </cfRule>
  </conditionalFormatting>
  <conditionalFormatting sqref="Z36:AF36 AL36:AM36">
    <cfRule type="cellIs" dxfId="5694" priority="693" stopIfTrue="1" operator="lessThan">
      <formula>0</formula>
    </cfRule>
  </conditionalFormatting>
  <conditionalFormatting sqref="AG36">
    <cfRule type="cellIs" dxfId="5693" priority="692" stopIfTrue="1" operator="lessThan">
      <formula>0</formula>
    </cfRule>
  </conditionalFormatting>
  <conditionalFormatting sqref="AH36">
    <cfRule type="cellIs" dxfId="5692" priority="691" stopIfTrue="1" operator="lessThan">
      <formula>0</formula>
    </cfRule>
  </conditionalFormatting>
  <conditionalFormatting sqref="AI36">
    <cfRule type="cellIs" dxfId="5691" priority="690" stopIfTrue="1" operator="lessThan">
      <formula>0</formula>
    </cfRule>
  </conditionalFormatting>
  <conditionalFormatting sqref="AK36">
    <cfRule type="cellIs" dxfId="5690" priority="689" stopIfTrue="1" operator="lessThan">
      <formula>0</formula>
    </cfRule>
  </conditionalFormatting>
  <conditionalFormatting sqref="AJ36">
    <cfRule type="cellIs" dxfId="5689" priority="688" stopIfTrue="1" operator="lessThan">
      <formula>0</formula>
    </cfRule>
  </conditionalFormatting>
  <conditionalFormatting sqref="Z37:AF37 AJ37:AK37">
    <cfRule type="cellIs" dxfId="5688" priority="687" stopIfTrue="1" operator="lessThan">
      <formula>0</formula>
    </cfRule>
  </conditionalFormatting>
  <conditionalFormatting sqref="AG37">
    <cfRule type="cellIs" dxfId="5687" priority="686" stopIfTrue="1" operator="lessThan">
      <formula>0</formula>
    </cfRule>
  </conditionalFormatting>
  <conditionalFormatting sqref="AH37">
    <cfRule type="cellIs" dxfId="5686" priority="685" stopIfTrue="1" operator="lessThan">
      <formula>0</formula>
    </cfRule>
  </conditionalFormatting>
  <conditionalFormatting sqref="AI37">
    <cfRule type="cellIs" dxfId="5685" priority="684" stopIfTrue="1" operator="lessThan">
      <formula>0</formula>
    </cfRule>
  </conditionalFormatting>
  <conditionalFormatting sqref="AK35">
    <cfRule type="cellIs" dxfId="5684" priority="683" stopIfTrue="1" operator="lessThan">
      <formula>0</formula>
    </cfRule>
  </conditionalFormatting>
  <conditionalFormatting sqref="AJ35">
    <cfRule type="cellIs" dxfId="5683" priority="682" stopIfTrue="1" operator="lessThan">
      <formula>0</formula>
    </cfRule>
  </conditionalFormatting>
  <conditionalFormatting sqref="Z34:AF34 AL34:AM34">
    <cfRule type="cellIs" dxfId="5682" priority="681" stopIfTrue="1" operator="lessThan">
      <formula>0</formula>
    </cfRule>
  </conditionalFormatting>
  <conditionalFormatting sqref="AG34">
    <cfRule type="cellIs" dxfId="5681" priority="680" stopIfTrue="1" operator="lessThan">
      <formula>0</formula>
    </cfRule>
  </conditionalFormatting>
  <conditionalFormatting sqref="AH34">
    <cfRule type="cellIs" dxfId="5680" priority="679" stopIfTrue="1" operator="lessThan">
      <formula>0</formula>
    </cfRule>
  </conditionalFormatting>
  <conditionalFormatting sqref="AI34">
    <cfRule type="cellIs" dxfId="5679" priority="678" stopIfTrue="1" operator="lessThan">
      <formula>0</formula>
    </cfRule>
  </conditionalFormatting>
  <conditionalFormatting sqref="AK34">
    <cfRule type="cellIs" dxfId="5678" priority="677" stopIfTrue="1" operator="lessThan">
      <formula>0</formula>
    </cfRule>
  </conditionalFormatting>
  <conditionalFormatting sqref="AJ34">
    <cfRule type="cellIs" dxfId="5677" priority="676" stopIfTrue="1" operator="lessThan">
      <formula>0</formula>
    </cfRule>
  </conditionalFormatting>
  <conditionalFormatting sqref="AG38">
    <cfRule type="cellIs" dxfId="5676" priority="675" stopIfTrue="1" operator="lessThan">
      <formula>0</formula>
    </cfRule>
  </conditionalFormatting>
  <conditionalFormatting sqref="AH38">
    <cfRule type="cellIs" dxfId="5675" priority="674" stopIfTrue="1" operator="lessThan">
      <formula>0</formula>
    </cfRule>
  </conditionalFormatting>
  <conditionalFormatting sqref="AI38">
    <cfRule type="cellIs" dxfId="5674" priority="673" stopIfTrue="1" operator="lessThan">
      <formula>0</formula>
    </cfRule>
  </conditionalFormatting>
  <conditionalFormatting sqref="Z38:AF38 AJ38:AK38">
    <cfRule type="cellIs" dxfId="5673" priority="672" stopIfTrue="1" operator="lessThan">
      <formula>0</formula>
    </cfRule>
  </conditionalFormatting>
  <conditionalFormatting sqref="AG38">
    <cfRule type="cellIs" dxfId="5672" priority="671" stopIfTrue="1" operator="lessThan">
      <formula>0</formula>
    </cfRule>
  </conditionalFormatting>
  <conditionalFormatting sqref="AH38">
    <cfRule type="cellIs" dxfId="5671" priority="670" stopIfTrue="1" operator="lessThan">
      <formula>0</formula>
    </cfRule>
  </conditionalFormatting>
  <conditionalFormatting sqref="AI38">
    <cfRule type="cellIs" dxfId="5670" priority="669" stopIfTrue="1" operator="lessThan">
      <formula>0</formula>
    </cfRule>
  </conditionalFormatting>
  <conditionalFormatting sqref="AK36">
    <cfRule type="cellIs" dxfId="5669" priority="668" stopIfTrue="1" operator="lessThan">
      <formula>0</formula>
    </cfRule>
  </conditionalFormatting>
  <conditionalFormatting sqref="AJ36">
    <cfRule type="cellIs" dxfId="5668" priority="667" stopIfTrue="1" operator="lessThan">
      <formula>0</formula>
    </cfRule>
  </conditionalFormatting>
  <conditionalFormatting sqref="Z35:AF35 AL35:AM35">
    <cfRule type="cellIs" dxfId="5667" priority="666" stopIfTrue="1" operator="lessThan">
      <formula>0</formula>
    </cfRule>
  </conditionalFormatting>
  <conditionalFormatting sqref="AG35">
    <cfRule type="cellIs" dxfId="5666" priority="665" stopIfTrue="1" operator="lessThan">
      <formula>0</formula>
    </cfRule>
  </conditionalFormatting>
  <conditionalFormatting sqref="AH35">
    <cfRule type="cellIs" dxfId="5665" priority="664" stopIfTrue="1" operator="lessThan">
      <formula>0</formula>
    </cfRule>
  </conditionalFormatting>
  <conditionalFormatting sqref="AI35">
    <cfRule type="cellIs" dxfId="5664" priority="663" stopIfTrue="1" operator="lessThan">
      <formula>0</formula>
    </cfRule>
  </conditionalFormatting>
  <conditionalFormatting sqref="AK35">
    <cfRule type="cellIs" dxfId="5663" priority="662" stopIfTrue="1" operator="lessThan">
      <formula>0</formula>
    </cfRule>
  </conditionalFormatting>
  <conditionalFormatting sqref="AJ35">
    <cfRule type="cellIs" dxfId="5662" priority="661" stopIfTrue="1" operator="lessThan">
      <formula>0</formula>
    </cfRule>
  </conditionalFormatting>
  <conditionalFormatting sqref="AJ15:AM16 AJ20:AK21 Z15:AF21 AK17:AM18 AL19:AM22">
    <cfRule type="cellIs" dxfId="5661" priority="660" stopIfTrue="1" operator="lessThan">
      <formula>0</formula>
    </cfRule>
  </conditionalFormatting>
  <conditionalFormatting sqref="Z22:AF22 AJ22:AK22">
    <cfRule type="cellIs" dxfId="5660" priority="659" stopIfTrue="1" operator="lessThan">
      <formula>0</formula>
    </cfRule>
  </conditionalFormatting>
  <conditionalFormatting sqref="AG15:AG21">
    <cfRule type="cellIs" dxfId="5659" priority="658" stopIfTrue="1" operator="lessThan">
      <formula>0</formula>
    </cfRule>
  </conditionalFormatting>
  <conditionalFormatting sqref="AG22">
    <cfRule type="cellIs" dxfId="5658" priority="657" stopIfTrue="1" operator="lessThan">
      <formula>0</formula>
    </cfRule>
  </conditionalFormatting>
  <conditionalFormatting sqref="AH15:AH21">
    <cfRule type="cellIs" dxfId="5657" priority="656" stopIfTrue="1" operator="lessThan">
      <formula>0</formula>
    </cfRule>
  </conditionalFormatting>
  <conditionalFormatting sqref="AH22">
    <cfRule type="cellIs" dxfId="5656" priority="655" stopIfTrue="1" operator="lessThan">
      <formula>0</formula>
    </cfRule>
  </conditionalFormatting>
  <conditionalFormatting sqref="AI15:AI21">
    <cfRule type="cellIs" dxfId="5655" priority="654" stopIfTrue="1" operator="lessThan">
      <formula>0</formula>
    </cfRule>
  </conditionalFormatting>
  <conditionalFormatting sqref="AI22">
    <cfRule type="cellIs" dxfId="5654" priority="653" stopIfTrue="1" operator="lessThan">
      <formula>0</formula>
    </cfRule>
  </conditionalFormatting>
  <conditionalFormatting sqref="AK20">
    <cfRule type="cellIs" dxfId="5653" priority="652" stopIfTrue="1" operator="lessThan">
      <formula>0</formula>
    </cfRule>
  </conditionalFormatting>
  <conditionalFormatting sqref="AJ16:AJ18">
    <cfRule type="cellIs" dxfId="5652" priority="651" stopIfTrue="1" operator="lessThan">
      <formula>0</formula>
    </cfRule>
  </conditionalFormatting>
  <conditionalFormatting sqref="AJ20">
    <cfRule type="cellIs" dxfId="5651" priority="650" stopIfTrue="1" operator="lessThan">
      <formula>0</formula>
    </cfRule>
  </conditionalFormatting>
  <conditionalFormatting sqref="Z19:AF19 AL19:AM19">
    <cfRule type="cellIs" dxfId="5650" priority="649" stopIfTrue="1" operator="lessThan">
      <formula>0</formula>
    </cfRule>
  </conditionalFormatting>
  <conditionalFormatting sqref="AG19">
    <cfRule type="cellIs" dxfId="5649" priority="648" stopIfTrue="1" operator="lessThan">
      <formula>0</formula>
    </cfRule>
  </conditionalFormatting>
  <conditionalFormatting sqref="AH19">
    <cfRule type="cellIs" dxfId="5648" priority="647" stopIfTrue="1" operator="lessThan">
      <formula>0</formula>
    </cfRule>
  </conditionalFormatting>
  <conditionalFormatting sqref="AI19">
    <cfRule type="cellIs" dxfId="5647" priority="646" stopIfTrue="1" operator="lessThan">
      <formula>0</formula>
    </cfRule>
  </conditionalFormatting>
  <conditionalFormatting sqref="AK19">
    <cfRule type="cellIs" dxfId="5646" priority="645" stopIfTrue="1" operator="lessThan">
      <formula>0</formula>
    </cfRule>
  </conditionalFormatting>
  <conditionalFormatting sqref="AJ19">
    <cfRule type="cellIs" dxfId="5645" priority="644" stopIfTrue="1" operator="lessThan">
      <formula>0</formula>
    </cfRule>
  </conditionalFormatting>
  <conditionalFormatting sqref="AJ22:AM22 AJ15:AM17 AJ21:AK21 Z15:AF22 AK18:AM19 AL20:AM21">
    <cfRule type="cellIs" dxfId="5644" priority="643" stopIfTrue="1" operator="lessThan">
      <formula>0</formula>
    </cfRule>
  </conditionalFormatting>
  <conditionalFormatting sqref="AG15:AG22">
    <cfRule type="cellIs" dxfId="5643" priority="642" stopIfTrue="1" operator="lessThan">
      <formula>0</formula>
    </cfRule>
  </conditionalFormatting>
  <conditionalFormatting sqref="AH15:AH22">
    <cfRule type="cellIs" dxfId="5642" priority="641" stopIfTrue="1" operator="lessThan">
      <formula>0</formula>
    </cfRule>
  </conditionalFormatting>
  <conditionalFormatting sqref="AI15:AI22">
    <cfRule type="cellIs" dxfId="5641" priority="640" stopIfTrue="1" operator="lessThan">
      <formula>0</formula>
    </cfRule>
  </conditionalFormatting>
  <conditionalFormatting sqref="AK21">
    <cfRule type="cellIs" dxfId="5640" priority="639" stopIfTrue="1" operator="lessThan">
      <formula>0</formula>
    </cfRule>
  </conditionalFormatting>
  <conditionalFormatting sqref="AJ17:AJ19">
    <cfRule type="cellIs" dxfId="5639" priority="638" stopIfTrue="1" operator="lessThan">
      <formula>0</formula>
    </cfRule>
  </conditionalFormatting>
  <conditionalFormatting sqref="AJ21">
    <cfRule type="cellIs" dxfId="5638" priority="637" stopIfTrue="1" operator="lessThan">
      <formula>0</formula>
    </cfRule>
  </conditionalFormatting>
  <conditionalFormatting sqref="Z20:AF20 AL20:AM20">
    <cfRule type="cellIs" dxfId="5637" priority="636" stopIfTrue="1" operator="lessThan">
      <formula>0</formula>
    </cfRule>
  </conditionalFormatting>
  <conditionalFormatting sqref="AG20">
    <cfRule type="cellIs" dxfId="5636" priority="635" stopIfTrue="1" operator="lessThan">
      <formula>0</formula>
    </cfRule>
  </conditionalFormatting>
  <conditionalFormatting sqref="AH20">
    <cfRule type="cellIs" dxfId="5635" priority="634" stopIfTrue="1" operator="lessThan">
      <formula>0</formula>
    </cfRule>
  </conditionalFormatting>
  <conditionalFormatting sqref="AI20">
    <cfRule type="cellIs" dxfId="5634" priority="633" stopIfTrue="1" operator="lessThan">
      <formula>0</formula>
    </cfRule>
  </conditionalFormatting>
  <conditionalFormatting sqref="AK20">
    <cfRule type="cellIs" dxfId="5633" priority="632" stopIfTrue="1" operator="lessThan">
      <formula>0</formula>
    </cfRule>
  </conditionalFormatting>
  <conditionalFormatting sqref="AJ20">
    <cfRule type="cellIs" dxfId="5632" priority="631" stopIfTrue="1" operator="lessThan">
      <formula>0</formula>
    </cfRule>
  </conditionalFormatting>
  <conditionalFormatting sqref="Z21:AF21 AJ21:AK21">
    <cfRule type="cellIs" dxfId="5631" priority="630" stopIfTrue="1" operator="lessThan">
      <formula>0</formula>
    </cfRule>
  </conditionalFormatting>
  <conditionalFormatting sqref="AG21">
    <cfRule type="cellIs" dxfId="5630" priority="629" stopIfTrue="1" operator="lessThan">
      <formula>0</formula>
    </cfRule>
  </conditionalFormatting>
  <conditionalFormatting sqref="AH21">
    <cfRule type="cellIs" dxfId="5629" priority="628" stopIfTrue="1" operator="lessThan">
      <formula>0</formula>
    </cfRule>
  </conditionalFormatting>
  <conditionalFormatting sqref="AI21">
    <cfRule type="cellIs" dxfId="5628" priority="627" stopIfTrue="1" operator="lessThan">
      <formula>0</formula>
    </cfRule>
  </conditionalFormatting>
  <conditionalFormatting sqref="AK19">
    <cfRule type="cellIs" dxfId="5627" priority="626" stopIfTrue="1" operator="lessThan">
      <formula>0</formula>
    </cfRule>
  </conditionalFormatting>
  <conditionalFormatting sqref="AJ19">
    <cfRule type="cellIs" dxfId="5626" priority="625" stopIfTrue="1" operator="lessThan">
      <formula>0</formula>
    </cfRule>
  </conditionalFormatting>
  <conditionalFormatting sqref="Z18:AF18 AL18:AM18">
    <cfRule type="cellIs" dxfId="5625" priority="624" stopIfTrue="1" operator="lessThan">
      <formula>0</formula>
    </cfRule>
  </conditionalFormatting>
  <conditionalFormatting sqref="AG18">
    <cfRule type="cellIs" dxfId="5624" priority="623" stopIfTrue="1" operator="lessThan">
      <formula>0</formula>
    </cfRule>
  </conditionalFormatting>
  <conditionalFormatting sqref="AH18">
    <cfRule type="cellIs" dxfId="5623" priority="622" stopIfTrue="1" operator="lessThan">
      <formula>0</formula>
    </cfRule>
  </conditionalFormatting>
  <conditionalFormatting sqref="AI18">
    <cfRule type="cellIs" dxfId="5622" priority="621" stopIfTrue="1" operator="lessThan">
      <formula>0</formula>
    </cfRule>
  </conditionalFormatting>
  <conditionalFormatting sqref="AK18">
    <cfRule type="cellIs" dxfId="5621" priority="620" stopIfTrue="1" operator="lessThan">
      <formula>0</formula>
    </cfRule>
  </conditionalFormatting>
  <conditionalFormatting sqref="AJ18">
    <cfRule type="cellIs" dxfId="5620" priority="619" stopIfTrue="1" operator="lessThan">
      <formula>0</formula>
    </cfRule>
  </conditionalFormatting>
  <conditionalFormatting sqref="AG22">
    <cfRule type="cellIs" dxfId="5619" priority="618" stopIfTrue="1" operator="lessThan">
      <formula>0</formula>
    </cfRule>
  </conditionalFormatting>
  <conditionalFormatting sqref="AH22">
    <cfRule type="cellIs" dxfId="5618" priority="617" stopIfTrue="1" operator="lessThan">
      <formula>0</formula>
    </cfRule>
  </conditionalFormatting>
  <conditionalFormatting sqref="AI22">
    <cfRule type="cellIs" dxfId="5617" priority="616" stopIfTrue="1" operator="lessThan">
      <formula>0</formula>
    </cfRule>
  </conditionalFormatting>
  <conditionalFormatting sqref="Z22:AF22 AJ22:AK22">
    <cfRule type="cellIs" dxfId="5616" priority="615" stopIfTrue="1" operator="lessThan">
      <formula>0</formula>
    </cfRule>
  </conditionalFormatting>
  <conditionalFormatting sqref="AG22">
    <cfRule type="cellIs" dxfId="5615" priority="614" stopIfTrue="1" operator="lessThan">
      <formula>0</formula>
    </cfRule>
  </conditionalFormatting>
  <conditionalFormatting sqref="AH22">
    <cfRule type="cellIs" dxfId="5614" priority="613" stopIfTrue="1" operator="lessThan">
      <formula>0</formula>
    </cfRule>
  </conditionalFormatting>
  <conditionalFormatting sqref="AI22">
    <cfRule type="cellIs" dxfId="5613" priority="612" stopIfTrue="1" operator="lessThan">
      <formula>0</formula>
    </cfRule>
  </conditionalFormatting>
  <conditionalFormatting sqref="AK20">
    <cfRule type="cellIs" dxfId="5612" priority="611" stopIfTrue="1" operator="lessThan">
      <formula>0</formula>
    </cfRule>
  </conditionalFormatting>
  <conditionalFormatting sqref="AJ20">
    <cfRule type="cellIs" dxfId="5611" priority="610" stopIfTrue="1" operator="lessThan">
      <formula>0</formula>
    </cfRule>
  </conditionalFormatting>
  <conditionalFormatting sqref="Z19:AF19 AL19:AM19">
    <cfRule type="cellIs" dxfId="5610" priority="609" stopIfTrue="1" operator="lessThan">
      <formula>0</formula>
    </cfRule>
  </conditionalFormatting>
  <conditionalFormatting sqref="AG19">
    <cfRule type="cellIs" dxfId="5609" priority="608" stopIfTrue="1" operator="lessThan">
      <formula>0</formula>
    </cfRule>
  </conditionalFormatting>
  <conditionalFormatting sqref="AH19">
    <cfRule type="cellIs" dxfId="5608" priority="607" stopIfTrue="1" operator="lessThan">
      <formula>0</formula>
    </cfRule>
  </conditionalFormatting>
  <conditionalFormatting sqref="AI19">
    <cfRule type="cellIs" dxfId="5607" priority="606" stopIfTrue="1" operator="lessThan">
      <formula>0</formula>
    </cfRule>
  </conditionalFormatting>
  <conditionalFormatting sqref="AK19">
    <cfRule type="cellIs" dxfId="5606" priority="605" stopIfTrue="1" operator="lessThan">
      <formula>0</formula>
    </cfRule>
  </conditionalFormatting>
  <conditionalFormatting sqref="AJ19">
    <cfRule type="cellIs" dxfId="5605" priority="604" stopIfTrue="1" operator="lessThan">
      <formula>0</formula>
    </cfRule>
  </conditionalFormatting>
  <conditionalFormatting sqref="AJ7:AM8 AJ12:AK13 Z7:AF13 AK9:AM10 AL11:AM14">
    <cfRule type="cellIs" dxfId="5604" priority="603" stopIfTrue="1" operator="lessThan">
      <formula>0</formula>
    </cfRule>
  </conditionalFormatting>
  <conditionalFormatting sqref="Z14:AF14 AJ14:AK14">
    <cfRule type="cellIs" dxfId="5603" priority="602" stopIfTrue="1" operator="lessThan">
      <formula>0</formula>
    </cfRule>
  </conditionalFormatting>
  <conditionalFormatting sqref="AG7:AG13">
    <cfRule type="cellIs" dxfId="5602" priority="601" stopIfTrue="1" operator="lessThan">
      <formula>0</formula>
    </cfRule>
  </conditionalFormatting>
  <conditionalFormatting sqref="AG14">
    <cfRule type="cellIs" dxfId="5601" priority="600" stopIfTrue="1" operator="lessThan">
      <formula>0</formula>
    </cfRule>
  </conditionalFormatting>
  <conditionalFormatting sqref="AH7:AH13">
    <cfRule type="cellIs" dxfId="5600" priority="599" stopIfTrue="1" operator="lessThan">
      <formula>0</formula>
    </cfRule>
  </conditionalFormatting>
  <conditionalFormatting sqref="AH14">
    <cfRule type="cellIs" dxfId="5599" priority="598" stopIfTrue="1" operator="lessThan">
      <formula>0</formula>
    </cfRule>
  </conditionalFormatting>
  <conditionalFormatting sqref="AI7:AI13">
    <cfRule type="cellIs" dxfId="5598" priority="597" stopIfTrue="1" operator="lessThan">
      <formula>0</formula>
    </cfRule>
  </conditionalFormatting>
  <conditionalFormatting sqref="AI14">
    <cfRule type="cellIs" dxfId="5597" priority="596" stopIfTrue="1" operator="lessThan">
      <formula>0</formula>
    </cfRule>
  </conditionalFormatting>
  <conditionalFormatting sqref="AK12">
    <cfRule type="cellIs" dxfId="5596" priority="595" stopIfTrue="1" operator="lessThan">
      <formula>0</formula>
    </cfRule>
  </conditionalFormatting>
  <conditionalFormatting sqref="AJ8:AJ10">
    <cfRule type="cellIs" dxfId="5595" priority="594" stopIfTrue="1" operator="lessThan">
      <formula>0</formula>
    </cfRule>
  </conditionalFormatting>
  <conditionalFormatting sqref="AJ12">
    <cfRule type="cellIs" dxfId="5594" priority="593" stopIfTrue="1" operator="lessThan">
      <formula>0</formula>
    </cfRule>
  </conditionalFormatting>
  <conditionalFormatting sqref="Z11:AF11 AL11:AM11">
    <cfRule type="cellIs" dxfId="5593" priority="592" stopIfTrue="1" operator="lessThan">
      <formula>0</formula>
    </cfRule>
  </conditionalFormatting>
  <conditionalFormatting sqref="AG11">
    <cfRule type="cellIs" dxfId="5592" priority="591" stopIfTrue="1" operator="lessThan">
      <formula>0</formula>
    </cfRule>
  </conditionalFormatting>
  <conditionalFormatting sqref="AH11">
    <cfRule type="cellIs" dxfId="5591" priority="590" stopIfTrue="1" operator="lessThan">
      <formula>0</formula>
    </cfRule>
  </conditionalFormatting>
  <conditionalFormatting sqref="AI11">
    <cfRule type="cellIs" dxfId="5590" priority="589" stopIfTrue="1" operator="lessThan">
      <formula>0</formula>
    </cfRule>
  </conditionalFormatting>
  <conditionalFormatting sqref="AK11">
    <cfRule type="cellIs" dxfId="5589" priority="588" stopIfTrue="1" operator="lessThan">
      <formula>0</formula>
    </cfRule>
  </conditionalFormatting>
  <conditionalFormatting sqref="AJ11">
    <cfRule type="cellIs" dxfId="5588" priority="587" stopIfTrue="1" operator="lessThan">
      <formula>0</formula>
    </cfRule>
  </conditionalFormatting>
  <conditionalFormatting sqref="AJ14:AM14 AJ7:AM9 AJ13:AK13 Z7:AF14 AK10:AM11 AL12:AM13">
    <cfRule type="cellIs" dxfId="5587" priority="586" stopIfTrue="1" operator="lessThan">
      <formula>0</formula>
    </cfRule>
  </conditionalFormatting>
  <conditionalFormatting sqref="AG7:AG14">
    <cfRule type="cellIs" dxfId="5586" priority="585" stopIfTrue="1" operator="lessThan">
      <formula>0</formula>
    </cfRule>
  </conditionalFormatting>
  <conditionalFormatting sqref="AH7:AH14">
    <cfRule type="cellIs" dxfId="5585" priority="584" stopIfTrue="1" operator="lessThan">
      <formula>0</formula>
    </cfRule>
  </conditionalFormatting>
  <conditionalFormatting sqref="AI7:AI14">
    <cfRule type="cellIs" dxfId="5584" priority="583" stopIfTrue="1" operator="lessThan">
      <formula>0</formula>
    </cfRule>
  </conditionalFormatting>
  <conditionalFormatting sqref="AK13">
    <cfRule type="cellIs" dxfId="5583" priority="582" stopIfTrue="1" operator="lessThan">
      <formula>0</formula>
    </cfRule>
  </conditionalFormatting>
  <conditionalFormatting sqref="AJ9:AJ11">
    <cfRule type="cellIs" dxfId="5582" priority="581" stopIfTrue="1" operator="lessThan">
      <formula>0</formula>
    </cfRule>
  </conditionalFormatting>
  <conditionalFormatting sqref="AJ13">
    <cfRule type="cellIs" dxfId="5581" priority="580" stopIfTrue="1" operator="lessThan">
      <formula>0</formula>
    </cfRule>
  </conditionalFormatting>
  <conditionalFormatting sqref="Z12:AF12 AL12:AM12">
    <cfRule type="cellIs" dxfId="5580" priority="579" stopIfTrue="1" operator="lessThan">
      <formula>0</formula>
    </cfRule>
  </conditionalFormatting>
  <conditionalFormatting sqref="AG12">
    <cfRule type="cellIs" dxfId="5579" priority="578" stopIfTrue="1" operator="lessThan">
      <formula>0</formula>
    </cfRule>
  </conditionalFormatting>
  <conditionalFormatting sqref="AH12">
    <cfRule type="cellIs" dxfId="5578" priority="577" stopIfTrue="1" operator="lessThan">
      <formula>0</formula>
    </cfRule>
  </conditionalFormatting>
  <conditionalFormatting sqref="AI12">
    <cfRule type="cellIs" dxfId="5577" priority="576" stopIfTrue="1" operator="lessThan">
      <formula>0</formula>
    </cfRule>
  </conditionalFormatting>
  <conditionalFormatting sqref="AK12">
    <cfRule type="cellIs" dxfId="5576" priority="575" stopIfTrue="1" operator="lessThan">
      <formula>0</formula>
    </cfRule>
  </conditionalFormatting>
  <conditionalFormatting sqref="AJ12">
    <cfRule type="cellIs" dxfId="5575" priority="574" stopIfTrue="1" operator="lessThan">
      <formula>0</formula>
    </cfRule>
  </conditionalFormatting>
  <conditionalFormatting sqref="Z13:AF13 AJ13:AK13">
    <cfRule type="cellIs" dxfId="5574" priority="573" stopIfTrue="1" operator="lessThan">
      <formula>0</formula>
    </cfRule>
  </conditionalFormatting>
  <conditionalFormatting sqref="AG13">
    <cfRule type="cellIs" dxfId="5573" priority="572" stopIfTrue="1" operator="lessThan">
      <formula>0</formula>
    </cfRule>
  </conditionalFormatting>
  <conditionalFormatting sqref="AH13">
    <cfRule type="cellIs" dxfId="5572" priority="571" stopIfTrue="1" operator="lessThan">
      <formula>0</formula>
    </cfRule>
  </conditionalFormatting>
  <conditionalFormatting sqref="AI13">
    <cfRule type="cellIs" dxfId="5571" priority="570" stopIfTrue="1" operator="lessThan">
      <formula>0</formula>
    </cfRule>
  </conditionalFormatting>
  <conditionalFormatting sqref="AK11">
    <cfRule type="cellIs" dxfId="5570" priority="569" stopIfTrue="1" operator="lessThan">
      <formula>0</formula>
    </cfRule>
  </conditionalFormatting>
  <conditionalFormatting sqref="AJ11">
    <cfRule type="cellIs" dxfId="5569" priority="568" stopIfTrue="1" operator="lessThan">
      <formula>0</formula>
    </cfRule>
  </conditionalFormatting>
  <conditionalFormatting sqref="Z10:AF10 AL10:AM10">
    <cfRule type="cellIs" dxfId="5568" priority="567" stopIfTrue="1" operator="lessThan">
      <formula>0</formula>
    </cfRule>
  </conditionalFormatting>
  <conditionalFormatting sqref="AG10">
    <cfRule type="cellIs" dxfId="5567" priority="566" stopIfTrue="1" operator="lessThan">
      <formula>0</formula>
    </cfRule>
  </conditionalFormatting>
  <conditionalFormatting sqref="AH10">
    <cfRule type="cellIs" dxfId="5566" priority="565" stopIfTrue="1" operator="lessThan">
      <formula>0</formula>
    </cfRule>
  </conditionalFormatting>
  <conditionalFormatting sqref="AI10">
    <cfRule type="cellIs" dxfId="5565" priority="564" stopIfTrue="1" operator="lessThan">
      <formula>0</formula>
    </cfRule>
  </conditionalFormatting>
  <conditionalFormatting sqref="AK10">
    <cfRule type="cellIs" dxfId="5564" priority="563" stopIfTrue="1" operator="lessThan">
      <formula>0</formula>
    </cfRule>
  </conditionalFormatting>
  <conditionalFormatting sqref="AJ10">
    <cfRule type="cellIs" dxfId="5563" priority="562" stopIfTrue="1" operator="lessThan">
      <formula>0</formula>
    </cfRule>
  </conditionalFormatting>
  <conditionalFormatting sqref="AG14">
    <cfRule type="cellIs" dxfId="5562" priority="561" stopIfTrue="1" operator="lessThan">
      <formula>0</formula>
    </cfRule>
  </conditionalFormatting>
  <conditionalFormatting sqref="AH14">
    <cfRule type="cellIs" dxfId="5561" priority="560" stopIfTrue="1" operator="lessThan">
      <formula>0</formula>
    </cfRule>
  </conditionalFormatting>
  <conditionalFormatting sqref="AI14">
    <cfRule type="cellIs" dxfId="5560" priority="559" stopIfTrue="1" operator="lessThan">
      <formula>0</formula>
    </cfRule>
  </conditionalFormatting>
  <conditionalFormatting sqref="Z14:AF14 AJ14:AK14">
    <cfRule type="cellIs" dxfId="5559" priority="558" stopIfTrue="1" operator="lessThan">
      <formula>0</formula>
    </cfRule>
  </conditionalFormatting>
  <conditionalFormatting sqref="AG14">
    <cfRule type="cellIs" dxfId="5558" priority="557" stopIfTrue="1" operator="lessThan">
      <formula>0</formula>
    </cfRule>
  </conditionalFormatting>
  <conditionalFormatting sqref="AH14">
    <cfRule type="cellIs" dxfId="5557" priority="556" stopIfTrue="1" operator="lessThan">
      <formula>0</formula>
    </cfRule>
  </conditionalFormatting>
  <conditionalFormatting sqref="AI14">
    <cfRule type="cellIs" dxfId="5556" priority="555" stopIfTrue="1" operator="lessThan">
      <formula>0</formula>
    </cfRule>
  </conditionalFormatting>
  <conditionalFormatting sqref="AK12">
    <cfRule type="cellIs" dxfId="5555" priority="554" stopIfTrue="1" operator="lessThan">
      <formula>0</formula>
    </cfRule>
  </conditionalFormatting>
  <conditionalFormatting sqref="AJ12">
    <cfRule type="cellIs" dxfId="5554" priority="553" stopIfTrue="1" operator="lessThan">
      <formula>0</formula>
    </cfRule>
  </conditionalFormatting>
  <conditionalFormatting sqref="Z11:AF11 AL11:AM11">
    <cfRule type="cellIs" dxfId="5553" priority="552" stopIfTrue="1" operator="lessThan">
      <formula>0</formula>
    </cfRule>
  </conditionalFormatting>
  <conditionalFormatting sqref="AG11">
    <cfRule type="cellIs" dxfId="5552" priority="551" stopIfTrue="1" operator="lessThan">
      <formula>0</formula>
    </cfRule>
  </conditionalFormatting>
  <conditionalFormatting sqref="AH11">
    <cfRule type="cellIs" dxfId="5551" priority="550" stopIfTrue="1" operator="lessThan">
      <formula>0</formula>
    </cfRule>
  </conditionalFormatting>
  <conditionalFormatting sqref="AI11">
    <cfRule type="cellIs" dxfId="5550" priority="549" stopIfTrue="1" operator="lessThan">
      <formula>0</formula>
    </cfRule>
  </conditionalFormatting>
  <conditionalFormatting sqref="AK11">
    <cfRule type="cellIs" dxfId="5549" priority="548" stopIfTrue="1" operator="lessThan">
      <formula>0</formula>
    </cfRule>
  </conditionalFormatting>
  <conditionalFormatting sqref="AJ11">
    <cfRule type="cellIs" dxfId="5548" priority="547" stopIfTrue="1" operator="lessThan">
      <formula>0</formula>
    </cfRule>
  </conditionalFormatting>
  <conditionalFormatting sqref="BA7:BD8 BA12:BB13 AQ7:AW13 BB9:BD10 BC11:BD14">
    <cfRule type="cellIs" dxfId="5547" priority="546" stopIfTrue="1" operator="lessThan">
      <formula>0</formula>
    </cfRule>
  </conditionalFormatting>
  <conditionalFormatting sqref="AQ14:AW14 BA14:BB14">
    <cfRule type="cellIs" dxfId="5546" priority="545" stopIfTrue="1" operator="lessThan">
      <formula>0</formula>
    </cfRule>
  </conditionalFormatting>
  <conditionalFormatting sqref="AX7:AX13">
    <cfRule type="cellIs" dxfId="5545" priority="544" stopIfTrue="1" operator="lessThan">
      <formula>0</formula>
    </cfRule>
  </conditionalFormatting>
  <conditionalFormatting sqref="AX14">
    <cfRule type="cellIs" dxfId="5544" priority="543" stopIfTrue="1" operator="lessThan">
      <formula>0</formula>
    </cfRule>
  </conditionalFormatting>
  <conditionalFormatting sqref="AY7:AY13">
    <cfRule type="cellIs" dxfId="5543" priority="542" stopIfTrue="1" operator="lessThan">
      <formula>0</formula>
    </cfRule>
  </conditionalFormatting>
  <conditionalFormatting sqref="AY14">
    <cfRule type="cellIs" dxfId="5542" priority="541" stopIfTrue="1" operator="lessThan">
      <formula>0</formula>
    </cfRule>
  </conditionalFormatting>
  <conditionalFormatting sqref="AZ7:AZ13">
    <cfRule type="cellIs" dxfId="5541" priority="540" stopIfTrue="1" operator="lessThan">
      <formula>0</formula>
    </cfRule>
  </conditionalFormatting>
  <conditionalFormatting sqref="AZ14">
    <cfRule type="cellIs" dxfId="5540" priority="539" stopIfTrue="1" operator="lessThan">
      <formula>0</formula>
    </cfRule>
  </conditionalFormatting>
  <conditionalFormatting sqref="BB12">
    <cfRule type="cellIs" dxfId="5539" priority="538" stopIfTrue="1" operator="lessThan">
      <formula>0</formula>
    </cfRule>
  </conditionalFormatting>
  <conditionalFormatting sqref="BA8:BA10">
    <cfRule type="cellIs" dxfId="5538" priority="537" stopIfTrue="1" operator="lessThan">
      <formula>0</formula>
    </cfRule>
  </conditionalFormatting>
  <conditionalFormatting sqref="BA12">
    <cfRule type="cellIs" dxfId="5537" priority="536" stopIfTrue="1" operator="lessThan">
      <formula>0</formula>
    </cfRule>
  </conditionalFormatting>
  <conditionalFormatting sqref="AQ11:AW11 BC11:BD11">
    <cfRule type="cellIs" dxfId="5536" priority="535" stopIfTrue="1" operator="lessThan">
      <formula>0</formula>
    </cfRule>
  </conditionalFormatting>
  <conditionalFormatting sqref="AX11">
    <cfRule type="cellIs" dxfId="5535" priority="534" stopIfTrue="1" operator="lessThan">
      <formula>0</formula>
    </cfRule>
  </conditionalFormatting>
  <conditionalFormatting sqref="AY11">
    <cfRule type="cellIs" dxfId="5534" priority="533" stopIfTrue="1" operator="lessThan">
      <formula>0</formula>
    </cfRule>
  </conditionalFormatting>
  <conditionalFormatting sqref="AZ11">
    <cfRule type="cellIs" dxfId="5533" priority="532" stopIfTrue="1" operator="lessThan">
      <formula>0</formula>
    </cfRule>
  </conditionalFormatting>
  <conditionalFormatting sqref="BB11">
    <cfRule type="cellIs" dxfId="5532" priority="531" stopIfTrue="1" operator="lessThan">
      <formula>0</formula>
    </cfRule>
  </conditionalFormatting>
  <conditionalFormatting sqref="BA11">
    <cfRule type="cellIs" dxfId="5531" priority="530" stopIfTrue="1" operator="lessThan">
      <formula>0</formula>
    </cfRule>
  </conditionalFormatting>
  <conditionalFormatting sqref="BA14:BD14 BA7:BD9 BA13:BB13 AQ7:AW14 BB10:BD11 BC12:BD13">
    <cfRule type="cellIs" dxfId="5530" priority="529" stopIfTrue="1" operator="lessThan">
      <formula>0</formula>
    </cfRule>
  </conditionalFormatting>
  <conditionalFormatting sqref="AX7:AX14">
    <cfRule type="cellIs" dxfId="5529" priority="528" stopIfTrue="1" operator="lessThan">
      <formula>0</formula>
    </cfRule>
  </conditionalFormatting>
  <conditionalFormatting sqref="AY7:AY14">
    <cfRule type="cellIs" dxfId="5528" priority="527" stopIfTrue="1" operator="lessThan">
      <formula>0</formula>
    </cfRule>
  </conditionalFormatting>
  <conditionalFormatting sqref="AZ7:AZ14">
    <cfRule type="cellIs" dxfId="5527" priority="526" stopIfTrue="1" operator="lessThan">
      <formula>0</formula>
    </cfRule>
  </conditionalFormatting>
  <conditionalFormatting sqref="BB13">
    <cfRule type="cellIs" dxfId="5526" priority="525" stopIfTrue="1" operator="lessThan">
      <formula>0</formula>
    </cfRule>
  </conditionalFormatting>
  <conditionalFormatting sqref="BA9:BA11">
    <cfRule type="cellIs" dxfId="5525" priority="524" stopIfTrue="1" operator="lessThan">
      <formula>0</formula>
    </cfRule>
  </conditionalFormatting>
  <conditionalFormatting sqref="BA13">
    <cfRule type="cellIs" dxfId="5524" priority="523" stopIfTrue="1" operator="lessThan">
      <formula>0</formula>
    </cfRule>
  </conditionalFormatting>
  <conditionalFormatting sqref="AQ12:AW12 BC12:BD12">
    <cfRule type="cellIs" dxfId="5523" priority="522" stopIfTrue="1" operator="lessThan">
      <formula>0</formula>
    </cfRule>
  </conditionalFormatting>
  <conditionalFormatting sqref="AX12">
    <cfRule type="cellIs" dxfId="5522" priority="521" stopIfTrue="1" operator="lessThan">
      <formula>0</formula>
    </cfRule>
  </conditionalFormatting>
  <conditionalFormatting sqref="AY12">
    <cfRule type="cellIs" dxfId="5521" priority="520" stopIfTrue="1" operator="lessThan">
      <formula>0</formula>
    </cfRule>
  </conditionalFormatting>
  <conditionalFormatting sqref="AZ12">
    <cfRule type="cellIs" dxfId="5520" priority="519" stopIfTrue="1" operator="lessThan">
      <formula>0</formula>
    </cfRule>
  </conditionalFormatting>
  <conditionalFormatting sqref="BB12">
    <cfRule type="cellIs" dxfId="5519" priority="518" stopIfTrue="1" operator="lessThan">
      <formula>0</formula>
    </cfRule>
  </conditionalFormatting>
  <conditionalFormatting sqref="BA12">
    <cfRule type="cellIs" dxfId="5518" priority="517" stopIfTrue="1" operator="lessThan">
      <formula>0</formula>
    </cfRule>
  </conditionalFormatting>
  <conditionalFormatting sqref="AQ13:AW13 BA13:BB13">
    <cfRule type="cellIs" dxfId="5517" priority="516" stopIfTrue="1" operator="lessThan">
      <formula>0</formula>
    </cfRule>
  </conditionalFormatting>
  <conditionalFormatting sqref="AX13">
    <cfRule type="cellIs" dxfId="5516" priority="515" stopIfTrue="1" operator="lessThan">
      <formula>0</formula>
    </cfRule>
  </conditionalFormatting>
  <conditionalFormatting sqref="AY13">
    <cfRule type="cellIs" dxfId="5515" priority="514" stopIfTrue="1" operator="lessThan">
      <formula>0</formula>
    </cfRule>
  </conditionalFormatting>
  <conditionalFormatting sqref="AZ13">
    <cfRule type="cellIs" dxfId="5514" priority="513" stopIfTrue="1" operator="lessThan">
      <formula>0</formula>
    </cfRule>
  </conditionalFormatting>
  <conditionalFormatting sqref="BB11">
    <cfRule type="cellIs" dxfId="5513" priority="512" stopIfTrue="1" operator="lessThan">
      <formula>0</formula>
    </cfRule>
  </conditionalFormatting>
  <conditionalFormatting sqref="BA11">
    <cfRule type="cellIs" dxfId="5512" priority="511" stopIfTrue="1" operator="lessThan">
      <formula>0</formula>
    </cfRule>
  </conditionalFormatting>
  <conditionalFormatting sqref="AQ10:AW10 BC10:BD10">
    <cfRule type="cellIs" dxfId="5511" priority="510" stopIfTrue="1" operator="lessThan">
      <formula>0</formula>
    </cfRule>
  </conditionalFormatting>
  <conditionalFormatting sqref="AX10">
    <cfRule type="cellIs" dxfId="5510" priority="509" stopIfTrue="1" operator="lessThan">
      <formula>0</formula>
    </cfRule>
  </conditionalFormatting>
  <conditionalFormatting sqref="AY10">
    <cfRule type="cellIs" dxfId="5509" priority="508" stopIfTrue="1" operator="lessThan">
      <formula>0</formula>
    </cfRule>
  </conditionalFormatting>
  <conditionalFormatting sqref="AZ10">
    <cfRule type="cellIs" dxfId="5508" priority="507" stopIfTrue="1" operator="lessThan">
      <formula>0</formula>
    </cfRule>
  </conditionalFormatting>
  <conditionalFormatting sqref="BB10">
    <cfRule type="cellIs" dxfId="5507" priority="506" stopIfTrue="1" operator="lessThan">
      <formula>0</formula>
    </cfRule>
  </conditionalFormatting>
  <conditionalFormatting sqref="BA10">
    <cfRule type="cellIs" dxfId="5506" priority="505" stopIfTrue="1" operator="lessThan">
      <formula>0</formula>
    </cfRule>
  </conditionalFormatting>
  <conditionalFormatting sqref="AX14">
    <cfRule type="cellIs" dxfId="5505" priority="504" stopIfTrue="1" operator="lessThan">
      <formula>0</formula>
    </cfRule>
  </conditionalFormatting>
  <conditionalFormatting sqref="AY14">
    <cfRule type="cellIs" dxfId="5504" priority="503" stopIfTrue="1" operator="lessThan">
      <formula>0</formula>
    </cfRule>
  </conditionalFormatting>
  <conditionalFormatting sqref="AZ14">
    <cfRule type="cellIs" dxfId="5503" priority="502" stopIfTrue="1" operator="lessThan">
      <formula>0</formula>
    </cfRule>
  </conditionalFormatting>
  <conditionalFormatting sqref="AQ14:AW14 BA14:BB14">
    <cfRule type="cellIs" dxfId="5502" priority="501" stopIfTrue="1" operator="lessThan">
      <formula>0</formula>
    </cfRule>
  </conditionalFormatting>
  <conditionalFormatting sqref="AX14">
    <cfRule type="cellIs" dxfId="5501" priority="500" stopIfTrue="1" operator="lessThan">
      <formula>0</formula>
    </cfRule>
  </conditionalFormatting>
  <conditionalFormatting sqref="AY14">
    <cfRule type="cellIs" dxfId="5500" priority="499" stopIfTrue="1" operator="lessThan">
      <formula>0</formula>
    </cfRule>
  </conditionalFormatting>
  <conditionalFormatting sqref="AZ14">
    <cfRule type="cellIs" dxfId="5499" priority="498" stopIfTrue="1" operator="lessThan">
      <formula>0</formula>
    </cfRule>
  </conditionalFormatting>
  <conditionalFormatting sqref="BB12">
    <cfRule type="cellIs" dxfId="5498" priority="497" stopIfTrue="1" operator="lessThan">
      <formula>0</formula>
    </cfRule>
  </conditionalFormatting>
  <conditionalFormatting sqref="BA12">
    <cfRule type="cellIs" dxfId="5497" priority="496" stopIfTrue="1" operator="lessThan">
      <formula>0</formula>
    </cfRule>
  </conditionalFormatting>
  <conditionalFormatting sqref="AQ11:AW11 BC11:BD11">
    <cfRule type="cellIs" dxfId="5496" priority="495" stopIfTrue="1" operator="lessThan">
      <formula>0</formula>
    </cfRule>
  </conditionalFormatting>
  <conditionalFormatting sqref="AX11">
    <cfRule type="cellIs" dxfId="5495" priority="494" stopIfTrue="1" operator="lessThan">
      <formula>0</formula>
    </cfRule>
  </conditionalFormatting>
  <conditionalFormatting sqref="AY11">
    <cfRule type="cellIs" dxfId="5494" priority="493" stopIfTrue="1" operator="lessThan">
      <formula>0</formula>
    </cfRule>
  </conditionalFormatting>
  <conditionalFormatting sqref="AZ11">
    <cfRule type="cellIs" dxfId="5493" priority="492" stopIfTrue="1" operator="lessThan">
      <formula>0</formula>
    </cfRule>
  </conditionalFormatting>
  <conditionalFormatting sqref="BB11">
    <cfRule type="cellIs" dxfId="5492" priority="491" stopIfTrue="1" operator="lessThan">
      <formula>0</formula>
    </cfRule>
  </conditionalFormatting>
  <conditionalFormatting sqref="BA11">
    <cfRule type="cellIs" dxfId="5491" priority="490" stopIfTrue="1" operator="lessThan">
      <formula>0</formula>
    </cfRule>
  </conditionalFormatting>
  <conditionalFormatting sqref="BA15:BD16 BA20:BB21 AQ15:AW21 BB17:BD18 BC19:BD22">
    <cfRule type="cellIs" dxfId="5490" priority="316" stopIfTrue="1" operator="lessThan">
      <formula>0</formula>
    </cfRule>
  </conditionalFormatting>
  <conditionalFormatting sqref="AQ22:AW22 BA22:BB22">
    <cfRule type="cellIs" dxfId="5489" priority="315" stopIfTrue="1" operator="lessThan">
      <formula>0</formula>
    </cfRule>
  </conditionalFormatting>
  <conditionalFormatting sqref="AX15:AX21">
    <cfRule type="cellIs" dxfId="5488" priority="314" stopIfTrue="1" operator="lessThan">
      <formula>0</formula>
    </cfRule>
  </conditionalFormatting>
  <conditionalFormatting sqref="AX22">
    <cfRule type="cellIs" dxfId="5487" priority="313" stopIfTrue="1" operator="lessThan">
      <formula>0</formula>
    </cfRule>
  </conditionalFormatting>
  <conditionalFormatting sqref="AY15:AY21">
    <cfRule type="cellIs" dxfId="5486" priority="312" stopIfTrue="1" operator="lessThan">
      <formula>0</formula>
    </cfRule>
  </conditionalFormatting>
  <conditionalFormatting sqref="AY22">
    <cfRule type="cellIs" dxfId="5485" priority="311" stopIfTrue="1" operator="lessThan">
      <formula>0</formula>
    </cfRule>
  </conditionalFormatting>
  <conditionalFormatting sqref="AZ15:AZ21">
    <cfRule type="cellIs" dxfId="5484" priority="310" stopIfTrue="1" operator="lessThan">
      <formula>0</formula>
    </cfRule>
  </conditionalFormatting>
  <conditionalFormatting sqref="AZ22">
    <cfRule type="cellIs" dxfId="5483" priority="309" stopIfTrue="1" operator="lessThan">
      <formula>0</formula>
    </cfRule>
  </conditionalFormatting>
  <conditionalFormatting sqref="BB20">
    <cfRule type="cellIs" dxfId="5482" priority="308" stopIfTrue="1" operator="lessThan">
      <formula>0</formula>
    </cfRule>
  </conditionalFormatting>
  <conditionalFormatting sqref="BA16:BA18">
    <cfRule type="cellIs" dxfId="5481" priority="307" stopIfTrue="1" operator="lessThan">
      <formula>0</formula>
    </cfRule>
  </conditionalFormatting>
  <conditionalFormatting sqref="BA20">
    <cfRule type="cellIs" dxfId="5480" priority="306" stopIfTrue="1" operator="lessThan">
      <formula>0</formula>
    </cfRule>
  </conditionalFormatting>
  <conditionalFormatting sqref="AQ19:AW19 BC19:BD19">
    <cfRule type="cellIs" dxfId="5479" priority="305" stopIfTrue="1" operator="lessThan">
      <formula>0</formula>
    </cfRule>
  </conditionalFormatting>
  <conditionalFormatting sqref="AX19">
    <cfRule type="cellIs" dxfId="5478" priority="304" stopIfTrue="1" operator="lessThan">
      <formula>0</formula>
    </cfRule>
  </conditionalFormatting>
  <conditionalFormatting sqref="AY19">
    <cfRule type="cellIs" dxfId="5477" priority="303" stopIfTrue="1" operator="lessThan">
      <formula>0</formula>
    </cfRule>
  </conditionalFormatting>
  <conditionalFormatting sqref="AZ19">
    <cfRule type="cellIs" dxfId="5476" priority="302" stopIfTrue="1" operator="lessThan">
      <formula>0</formula>
    </cfRule>
  </conditionalFormatting>
  <conditionalFormatting sqref="BB19">
    <cfRule type="cellIs" dxfId="5475" priority="301" stopIfTrue="1" operator="lessThan">
      <formula>0</formula>
    </cfRule>
  </conditionalFormatting>
  <conditionalFormatting sqref="BA19">
    <cfRule type="cellIs" dxfId="5474" priority="300" stopIfTrue="1" operator="lessThan">
      <formula>0</formula>
    </cfRule>
  </conditionalFormatting>
  <conditionalFormatting sqref="BA22:BD22 BA15:BD17 BA21:BB21 AQ15:AW22 BB18:BD19 BC20:BD21">
    <cfRule type="cellIs" dxfId="5473" priority="299" stopIfTrue="1" operator="lessThan">
      <formula>0</formula>
    </cfRule>
  </conditionalFormatting>
  <conditionalFormatting sqref="AX15:AX22">
    <cfRule type="cellIs" dxfId="5472" priority="298" stopIfTrue="1" operator="lessThan">
      <formula>0</formula>
    </cfRule>
  </conditionalFormatting>
  <conditionalFormatting sqref="AY15:AY22">
    <cfRule type="cellIs" dxfId="5471" priority="297" stopIfTrue="1" operator="lessThan">
      <formula>0</formula>
    </cfRule>
  </conditionalFormatting>
  <conditionalFormatting sqref="AZ15:AZ22">
    <cfRule type="cellIs" dxfId="5470" priority="296" stopIfTrue="1" operator="lessThan">
      <formula>0</formula>
    </cfRule>
  </conditionalFormatting>
  <conditionalFormatting sqref="BB21">
    <cfRule type="cellIs" dxfId="5469" priority="295" stopIfTrue="1" operator="lessThan">
      <formula>0</formula>
    </cfRule>
  </conditionalFormatting>
  <conditionalFormatting sqref="BA17:BA19">
    <cfRule type="cellIs" dxfId="5468" priority="294" stopIfTrue="1" operator="lessThan">
      <formula>0</formula>
    </cfRule>
  </conditionalFormatting>
  <conditionalFormatting sqref="BA21">
    <cfRule type="cellIs" dxfId="5467" priority="293" stopIfTrue="1" operator="lessThan">
      <formula>0</formula>
    </cfRule>
  </conditionalFormatting>
  <conditionalFormatting sqref="AQ20:AW20 BC20:BD20">
    <cfRule type="cellIs" dxfId="5466" priority="292" stopIfTrue="1" operator="lessThan">
      <formula>0</formula>
    </cfRule>
  </conditionalFormatting>
  <conditionalFormatting sqref="AX20">
    <cfRule type="cellIs" dxfId="5465" priority="291" stopIfTrue="1" operator="lessThan">
      <formula>0</formula>
    </cfRule>
  </conditionalFormatting>
  <conditionalFormatting sqref="AY20">
    <cfRule type="cellIs" dxfId="5464" priority="290" stopIfTrue="1" operator="lessThan">
      <formula>0</formula>
    </cfRule>
  </conditionalFormatting>
  <conditionalFormatting sqref="AZ20">
    <cfRule type="cellIs" dxfId="5463" priority="289" stopIfTrue="1" operator="lessThan">
      <formula>0</formula>
    </cfRule>
  </conditionalFormatting>
  <conditionalFormatting sqref="BB20">
    <cfRule type="cellIs" dxfId="5462" priority="288" stopIfTrue="1" operator="lessThan">
      <formula>0</formula>
    </cfRule>
  </conditionalFormatting>
  <conditionalFormatting sqref="BA20">
    <cfRule type="cellIs" dxfId="5461" priority="287" stopIfTrue="1" operator="lessThan">
      <formula>0</formula>
    </cfRule>
  </conditionalFormatting>
  <conditionalFormatting sqref="AQ21:AW21 BA21:BB21">
    <cfRule type="cellIs" dxfId="5460" priority="286" stopIfTrue="1" operator="lessThan">
      <formula>0</formula>
    </cfRule>
  </conditionalFormatting>
  <conditionalFormatting sqref="AX21">
    <cfRule type="cellIs" dxfId="5459" priority="285" stopIfTrue="1" operator="lessThan">
      <formula>0</formula>
    </cfRule>
  </conditionalFormatting>
  <conditionalFormatting sqref="AY21">
    <cfRule type="cellIs" dxfId="5458" priority="284" stopIfTrue="1" operator="lessThan">
      <formula>0</formula>
    </cfRule>
  </conditionalFormatting>
  <conditionalFormatting sqref="AZ21">
    <cfRule type="cellIs" dxfId="5457" priority="283" stopIfTrue="1" operator="lessThan">
      <formula>0</formula>
    </cfRule>
  </conditionalFormatting>
  <conditionalFormatting sqref="BB19">
    <cfRule type="cellIs" dxfId="5456" priority="282" stopIfTrue="1" operator="lessThan">
      <formula>0</formula>
    </cfRule>
  </conditionalFormatting>
  <conditionalFormatting sqref="BA19">
    <cfRule type="cellIs" dxfId="5455" priority="281" stopIfTrue="1" operator="lessThan">
      <formula>0</formula>
    </cfRule>
  </conditionalFormatting>
  <conditionalFormatting sqref="AQ18:AW18 BC18:BD18">
    <cfRule type="cellIs" dxfId="5454" priority="280" stopIfTrue="1" operator="lessThan">
      <formula>0</formula>
    </cfRule>
  </conditionalFormatting>
  <conditionalFormatting sqref="AX18">
    <cfRule type="cellIs" dxfId="5453" priority="279" stopIfTrue="1" operator="lessThan">
      <formula>0</formula>
    </cfRule>
  </conditionalFormatting>
  <conditionalFormatting sqref="AY18">
    <cfRule type="cellIs" dxfId="5452" priority="278" stopIfTrue="1" operator="lessThan">
      <formula>0</formula>
    </cfRule>
  </conditionalFormatting>
  <conditionalFormatting sqref="AZ18">
    <cfRule type="cellIs" dxfId="5451" priority="277" stopIfTrue="1" operator="lessThan">
      <formula>0</formula>
    </cfRule>
  </conditionalFormatting>
  <conditionalFormatting sqref="BB18">
    <cfRule type="cellIs" dxfId="5450" priority="276" stopIfTrue="1" operator="lessThan">
      <formula>0</formula>
    </cfRule>
  </conditionalFormatting>
  <conditionalFormatting sqref="BA18">
    <cfRule type="cellIs" dxfId="5449" priority="275" stopIfTrue="1" operator="lessThan">
      <formula>0</formula>
    </cfRule>
  </conditionalFormatting>
  <conditionalFormatting sqref="AX22">
    <cfRule type="cellIs" dxfId="5448" priority="274" stopIfTrue="1" operator="lessThan">
      <formula>0</formula>
    </cfRule>
  </conditionalFormatting>
  <conditionalFormatting sqref="AY22">
    <cfRule type="cellIs" dxfId="5447" priority="273" stopIfTrue="1" operator="lessThan">
      <formula>0</formula>
    </cfRule>
  </conditionalFormatting>
  <conditionalFormatting sqref="AZ22">
    <cfRule type="cellIs" dxfId="5446" priority="272" stopIfTrue="1" operator="lessThan">
      <formula>0</formula>
    </cfRule>
  </conditionalFormatting>
  <conditionalFormatting sqref="AQ22:AW22 BA22:BB22">
    <cfRule type="cellIs" dxfId="5445" priority="271" stopIfTrue="1" operator="lessThan">
      <formula>0</formula>
    </cfRule>
  </conditionalFormatting>
  <conditionalFormatting sqref="AX22">
    <cfRule type="cellIs" dxfId="5444" priority="270" stopIfTrue="1" operator="lessThan">
      <formula>0</formula>
    </cfRule>
  </conditionalFormatting>
  <conditionalFormatting sqref="AY22">
    <cfRule type="cellIs" dxfId="5443" priority="269" stopIfTrue="1" operator="lessThan">
      <formula>0</formula>
    </cfRule>
  </conditionalFormatting>
  <conditionalFormatting sqref="AZ22">
    <cfRule type="cellIs" dxfId="5442" priority="268" stopIfTrue="1" operator="lessThan">
      <formula>0</formula>
    </cfRule>
  </conditionalFormatting>
  <conditionalFormatting sqref="BB20">
    <cfRule type="cellIs" dxfId="5441" priority="267" stopIfTrue="1" operator="lessThan">
      <formula>0</formula>
    </cfRule>
  </conditionalFormatting>
  <conditionalFormatting sqref="BA20">
    <cfRule type="cellIs" dxfId="5440" priority="266" stopIfTrue="1" operator="lessThan">
      <formula>0</formula>
    </cfRule>
  </conditionalFormatting>
  <conditionalFormatting sqref="AQ19:AW19 BC19:BD19">
    <cfRule type="cellIs" dxfId="5439" priority="265" stopIfTrue="1" operator="lessThan">
      <formula>0</formula>
    </cfRule>
  </conditionalFormatting>
  <conditionalFormatting sqref="AX19">
    <cfRule type="cellIs" dxfId="5438" priority="264" stopIfTrue="1" operator="lessThan">
      <formula>0</formula>
    </cfRule>
  </conditionalFormatting>
  <conditionalFormatting sqref="AY19">
    <cfRule type="cellIs" dxfId="5437" priority="263" stopIfTrue="1" operator="lessThan">
      <formula>0</formula>
    </cfRule>
  </conditionalFormatting>
  <conditionalFormatting sqref="AZ19">
    <cfRule type="cellIs" dxfId="5436" priority="262" stopIfTrue="1" operator="lessThan">
      <formula>0</formula>
    </cfRule>
  </conditionalFormatting>
  <conditionalFormatting sqref="BB19">
    <cfRule type="cellIs" dxfId="5435" priority="261" stopIfTrue="1" operator="lessThan">
      <formula>0</formula>
    </cfRule>
  </conditionalFormatting>
  <conditionalFormatting sqref="BA19">
    <cfRule type="cellIs" dxfId="5434" priority="260" stopIfTrue="1" operator="lessThan">
      <formula>0</formula>
    </cfRule>
  </conditionalFormatting>
  <conditionalFormatting sqref="BA23:BD24 BA28:BB29 AQ23:AW29 BB25:BD26 BC27:BD30">
    <cfRule type="cellIs" dxfId="5433" priority="259" stopIfTrue="1" operator="lessThan">
      <formula>0</formula>
    </cfRule>
  </conditionalFormatting>
  <conditionalFormatting sqref="AQ30:AW30 BA30:BB30">
    <cfRule type="cellIs" dxfId="5432" priority="258" stopIfTrue="1" operator="lessThan">
      <formula>0</formula>
    </cfRule>
  </conditionalFormatting>
  <conditionalFormatting sqref="AX23:AX29">
    <cfRule type="cellIs" dxfId="5431" priority="257" stopIfTrue="1" operator="lessThan">
      <formula>0</formula>
    </cfRule>
  </conditionalFormatting>
  <conditionalFormatting sqref="AX30">
    <cfRule type="cellIs" dxfId="5430" priority="256" stopIfTrue="1" operator="lessThan">
      <formula>0</formula>
    </cfRule>
  </conditionalFormatting>
  <conditionalFormatting sqref="AY23:AY29">
    <cfRule type="cellIs" dxfId="5429" priority="255" stopIfTrue="1" operator="lessThan">
      <formula>0</formula>
    </cfRule>
  </conditionalFormatting>
  <conditionalFormatting sqref="AY30">
    <cfRule type="cellIs" dxfId="5428" priority="254" stopIfTrue="1" operator="lessThan">
      <formula>0</formula>
    </cfRule>
  </conditionalFormatting>
  <conditionalFormatting sqref="AZ23:AZ29">
    <cfRule type="cellIs" dxfId="5427" priority="253" stopIfTrue="1" operator="lessThan">
      <formula>0</formula>
    </cfRule>
  </conditionalFormatting>
  <conditionalFormatting sqref="AZ30">
    <cfRule type="cellIs" dxfId="5426" priority="252" stopIfTrue="1" operator="lessThan">
      <formula>0</formula>
    </cfRule>
  </conditionalFormatting>
  <conditionalFormatting sqref="BB28">
    <cfRule type="cellIs" dxfId="5425" priority="251" stopIfTrue="1" operator="lessThan">
      <formula>0</formula>
    </cfRule>
  </conditionalFormatting>
  <conditionalFormatting sqref="BA24:BA26">
    <cfRule type="cellIs" dxfId="5424" priority="250" stopIfTrue="1" operator="lessThan">
      <formula>0</formula>
    </cfRule>
  </conditionalFormatting>
  <conditionalFormatting sqref="BA28">
    <cfRule type="cellIs" dxfId="5423" priority="249" stopIfTrue="1" operator="lessThan">
      <formula>0</formula>
    </cfRule>
  </conditionalFormatting>
  <conditionalFormatting sqref="AQ27:AW27 BC27:BD27">
    <cfRule type="cellIs" dxfId="5422" priority="248" stopIfTrue="1" operator="lessThan">
      <formula>0</formula>
    </cfRule>
  </conditionalFormatting>
  <conditionalFormatting sqref="AX27">
    <cfRule type="cellIs" dxfId="5421" priority="247" stopIfTrue="1" operator="lessThan">
      <formula>0</formula>
    </cfRule>
  </conditionalFormatting>
  <conditionalFormatting sqref="AY27">
    <cfRule type="cellIs" dxfId="5420" priority="246" stopIfTrue="1" operator="lessThan">
      <formula>0</formula>
    </cfRule>
  </conditionalFormatting>
  <conditionalFormatting sqref="AZ27">
    <cfRule type="cellIs" dxfId="5419" priority="245" stopIfTrue="1" operator="lessThan">
      <formula>0</formula>
    </cfRule>
  </conditionalFormatting>
  <conditionalFormatting sqref="BB27">
    <cfRule type="cellIs" dxfId="5418" priority="244" stopIfTrue="1" operator="lessThan">
      <formula>0</formula>
    </cfRule>
  </conditionalFormatting>
  <conditionalFormatting sqref="BA27">
    <cfRule type="cellIs" dxfId="5417" priority="243" stopIfTrue="1" operator="lessThan">
      <formula>0</formula>
    </cfRule>
  </conditionalFormatting>
  <conditionalFormatting sqref="BA30:BD30 BA23:BD25 BA29:BB29 AQ23:AW30 BB26:BD27 BC28:BD29">
    <cfRule type="cellIs" dxfId="5416" priority="242" stopIfTrue="1" operator="lessThan">
      <formula>0</formula>
    </cfRule>
  </conditionalFormatting>
  <conditionalFormatting sqref="AX23:AX30">
    <cfRule type="cellIs" dxfId="5415" priority="241" stopIfTrue="1" operator="lessThan">
      <formula>0</formula>
    </cfRule>
  </conditionalFormatting>
  <conditionalFormatting sqref="AY23:AY30">
    <cfRule type="cellIs" dxfId="5414" priority="240" stopIfTrue="1" operator="lessThan">
      <formula>0</formula>
    </cfRule>
  </conditionalFormatting>
  <conditionalFormatting sqref="AZ23:AZ30">
    <cfRule type="cellIs" dxfId="5413" priority="239" stopIfTrue="1" operator="lessThan">
      <formula>0</formula>
    </cfRule>
  </conditionalFormatting>
  <conditionalFormatting sqref="BB29">
    <cfRule type="cellIs" dxfId="5412" priority="238" stopIfTrue="1" operator="lessThan">
      <formula>0</formula>
    </cfRule>
  </conditionalFormatting>
  <conditionalFormatting sqref="BA25:BA27">
    <cfRule type="cellIs" dxfId="5411" priority="237" stopIfTrue="1" operator="lessThan">
      <formula>0</formula>
    </cfRule>
  </conditionalFormatting>
  <conditionalFormatting sqref="BA29">
    <cfRule type="cellIs" dxfId="5410" priority="236" stopIfTrue="1" operator="lessThan">
      <formula>0</formula>
    </cfRule>
  </conditionalFormatting>
  <conditionalFormatting sqref="AQ28:AW28 BC28:BD28">
    <cfRule type="cellIs" dxfId="5409" priority="235" stopIfTrue="1" operator="lessThan">
      <formula>0</formula>
    </cfRule>
  </conditionalFormatting>
  <conditionalFormatting sqref="AX28">
    <cfRule type="cellIs" dxfId="5408" priority="234" stopIfTrue="1" operator="lessThan">
      <formula>0</formula>
    </cfRule>
  </conditionalFormatting>
  <conditionalFormatting sqref="AY28">
    <cfRule type="cellIs" dxfId="5407" priority="233" stopIfTrue="1" operator="lessThan">
      <formula>0</formula>
    </cfRule>
  </conditionalFormatting>
  <conditionalFormatting sqref="AZ28">
    <cfRule type="cellIs" dxfId="5406" priority="232" stopIfTrue="1" operator="lessThan">
      <formula>0</formula>
    </cfRule>
  </conditionalFormatting>
  <conditionalFormatting sqref="BB28">
    <cfRule type="cellIs" dxfId="5405" priority="231" stopIfTrue="1" operator="lessThan">
      <formula>0</formula>
    </cfRule>
  </conditionalFormatting>
  <conditionalFormatting sqref="BA28">
    <cfRule type="cellIs" dxfId="5404" priority="230" stopIfTrue="1" operator="lessThan">
      <formula>0</formula>
    </cfRule>
  </conditionalFormatting>
  <conditionalFormatting sqref="AQ29:AW29 BA29:BB29">
    <cfRule type="cellIs" dxfId="5403" priority="229" stopIfTrue="1" operator="lessThan">
      <formula>0</formula>
    </cfRule>
  </conditionalFormatting>
  <conditionalFormatting sqref="AX29">
    <cfRule type="cellIs" dxfId="5402" priority="228" stopIfTrue="1" operator="lessThan">
      <formula>0</formula>
    </cfRule>
  </conditionalFormatting>
  <conditionalFormatting sqref="AY29">
    <cfRule type="cellIs" dxfId="5401" priority="227" stopIfTrue="1" operator="lessThan">
      <formula>0</formula>
    </cfRule>
  </conditionalFormatting>
  <conditionalFormatting sqref="AZ29">
    <cfRule type="cellIs" dxfId="5400" priority="226" stopIfTrue="1" operator="lessThan">
      <formula>0</formula>
    </cfRule>
  </conditionalFormatting>
  <conditionalFormatting sqref="BB27">
    <cfRule type="cellIs" dxfId="5399" priority="225" stopIfTrue="1" operator="lessThan">
      <formula>0</formula>
    </cfRule>
  </conditionalFormatting>
  <conditionalFormatting sqref="BA27">
    <cfRule type="cellIs" dxfId="5398" priority="224" stopIfTrue="1" operator="lessThan">
      <formula>0</formula>
    </cfRule>
  </conditionalFormatting>
  <conditionalFormatting sqref="AQ26:AW26 BC26:BD26">
    <cfRule type="cellIs" dxfId="5397" priority="223" stopIfTrue="1" operator="lessThan">
      <formula>0</formula>
    </cfRule>
  </conditionalFormatting>
  <conditionalFormatting sqref="AX26">
    <cfRule type="cellIs" dxfId="5396" priority="222" stopIfTrue="1" operator="lessThan">
      <formula>0</formula>
    </cfRule>
  </conditionalFormatting>
  <conditionalFormatting sqref="AY26">
    <cfRule type="cellIs" dxfId="5395" priority="221" stopIfTrue="1" operator="lessThan">
      <formula>0</formula>
    </cfRule>
  </conditionalFormatting>
  <conditionalFormatting sqref="AZ26">
    <cfRule type="cellIs" dxfId="5394" priority="220" stopIfTrue="1" operator="lessThan">
      <formula>0</formula>
    </cfRule>
  </conditionalFormatting>
  <conditionalFormatting sqref="BB26">
    <cfRule type="cellIs" dxfId="5393" priority="219" stopIfTrue="1" operator="lessThan">
      <formula>0</formula>
    </cfRule>
  </conditionalFormatting>
  <conditionalFormatting sqref="BA26">
    <cfRule type="cellIs" dxfId="5392" priority="218" stopIfTrue="1" operator="lessThan">
      <formula>0</formula>
    </cfRule>
  </conditionalFormatting>
  <conditionalFormatting sqref="AX30">
    <cfRule type="cellIs" dxfId="5391" priority="217" stopIfTrue="1" operator="lessThan">
      <formula>0</formula>
    </cfRule>
  </conditionalFormatting>
  <conditionalFormatting sqref="AY30">
    <cfRule type="cellIs" dxfId="5390" priority="216" stopIfTrue="1" operator="lessThan">
      <formula>0</formula>
    </cfRule>
  </conditionalFormatting>
  <conditionalFormatting sqref="AZ30">
    <cfRule type="cellIs" dxfId="5389" priority="215" stopIfTrue="1" operator="lessThan">
      <formula>0</formula>
    </cfRule>
  </conditionalFormatting>
  <conditionalFormatting sqref="AQ30:AW30 BA30:BB30">
    <cfRule type="cellIs" dxfId="5388" priority="214" stopIfTrue="1" operator="lessThan">
      <formula>0</formula>
    </cfRule>
  </conditionalFormatting>
  <conditionalFormatting sqref="AX30">
    <cfRule type="cellIs" dxfId="5387" priority="213" stopIfTrue="1" operator="lessThan">
      <formula>0</formula>
    </cfRule>
  </conditionalFormatting>
  <conditionalFormatting sqref="AY30">
    <cfRule type="cellIs" dxfId="5386" priority="212" stopIfTrue="1" operator="lessThan">
      <formula>0</formula>
    </cfRule>
  </conditionalFormatting>
  <conditionalFormatting sqref="AZ30">
    <cfRule type="cellIs" dxfId="5385" priority="211" stopIfTrue="1" operator="lessThan">
      <formula>0</formula>
    </cfRule>
  </conditionalFormatting>
  <conditionalFormatting sqref="BB28">
    <cfRule type="cellIs" dxfId="5384" priority="210" stopIfTrue="1" operator="lessThan">
      <formula>0</formula>
    </cfRule>
  </conditionalFormatting>
  <conditionalFormatting sqref="BA28">
    <cfRule type="cellIs" dxfId="5383" priority="209" stopIfTrue="1" operator="lessThan">
      <formula>0</formula>
    </cfRule>
  </conditionalFormatting>
  <conditionalFormatting sqref="AQ27:AW27 BC27:BD27">
    <cfRule type="cellIs" dxfId="5382" priority="208" stopIfTrue="1" operator="lessThan">
      <formula>0</formula>
    </cfRule>
  </conditionalFormatting>
  <conditionalFormatting sqref="AX27">
    <cfRule type="cellIs" dxfId="5381" priority="207" stopIfTrue="1" operator="lessThan">
      <formula>0</formula>
    </cfRule>
  </conditionalFormatting>
  <conditionalFormatting sqref="AY27">
    <cfRule type="cellIs" dxfId="5380" priority="206" stopIfTrue="1" operator="lessThan">
      <formula>0</formula>
    </cfRule>
  </conditionalFormatting>
  <conditionalFormatting sqref="AZ27">
    <cfRule type="cellIs" dxfId="5379" priority="205" stopIfTrue="1" operator="lessThan">
      <formula>0</formula>
    </cfRule>
  </conditionalFormatting>
  <conditionalFormatting sqref="BB27">
    <cfRule type="cellIs" dxfId="5378" priority="204" stopIfTrue="1" operator="lessThan">
      <formula>0</formula>
    </cfRule>
  </conditionalFormatting>
  <conditionalFormatting sqref="BA27">
    <cfRule type="cellIs" dxfId="5377" priority="203" stopIfTrue="1" operator="lessThan">
      <formula>0</formula>
    </cfRule>
  </conditionalFormatting>
  <conditionalFormatting sqref="BA31:BD32 BA36:BB37 AQ31:AW37 BB33:BD34 BC35:BD38">
    <cfRule type="cellIs" dxfId="5376" priority="202" stopIfTrue="1" operator="lessThan">
      <formula>0</formula>
    </cfRule>
  </conditionalFormatting>
  <conditionalFormatting sqref="AQ38:AW38 BA38:BB38">
    <cfRule type="cellIs" dxfId="5375" priority="201" stopIfTrue="1" operator="lessThan">
      <formula>0</formula>
    </cfRule>
  </conditionalFormatting>
  <conditionalFormatting sqref="AX31:AX37">
    <cfRule type="cellIs" dxfId="5374" priority="200" stopIfTrue="1" operator="lessThan">
      <formula>0</formula>
    </cfRule>
  </conditionalFormatting>
  <conditionalFormatting sqref="AX38">
    <cfRule type="cellIs" dxfId="5373" priority="199" stopIfTrue="1" operator="lessThan">
      <formula>0</formula>
    </cfRule>
  </conditionalFormatting>
  <conditionalFormatting sqref="AY31:AY37">
    <cfRule type="cellIs" dxfId="5372" priority="198" stopIfTrue="1" operator="lessThan">
      <formula>0</formula>
    </cfRule>
  </conditionalFormatting>
  <conditionalFormatting sqref="AY38">
    <cfRule type="cellIs" dxfId="5371" priority="197" stopIfTrue="1" operator="lessThan">
      <formula>0</formula>
    </cfRule>
  </conditionalFormatting>
  <conditionalFormatting sqref="AZ31:AZ37">
    <cfRule type="cellIs" dxfId="5370" priority="196" stopIfTrue="1" operator="lessThan">
      <formula>0</formula>
    </cfRule>
  </conditionalFormatting>
  <conditionalFormatting sqref="AZ38">
    <cfRule type="cellIs" dxfId="5369" priority="195" stopIfTrue="1" operator="lessThan">
      <formula>0</formula>
    </cfRule>
  </conditionalFormatting>
  <conditionalFormatting sqref="BB36">
    <cfRule type="cellIs" dxfId="5368" priority="194" stopIfTrue="1" operator="lessThan">
      <formula>0</formula>
    </cfRule>
  </conditionalFormatting>
  <conditionalFormatting sqref="BA32:BA34">
    <cfRule type="cellIs" dxfId="5367" priority="193" stopIfTrue="1" operator="lessThan">
      <formula>0</formula>
    </cfRule>
  </conditionalFormatting>
  <conditionalFormatting sqref="BA36">
    <cfRule type="cellIs" dxfId="5366" priority="192" stopIfTrue="1" operator="lessThan">
      <formula>0</formula>
    </cfRule>
  </conditionalFormatting>
  <conditionalFormatting sqref="AQ35:AW35 BC35:BD35">
    <cfRule type="cellIs" dxfId="5365" priority="191" stopIfTrue="1" operator="lessThan">
      <formula>0</formula>
    </cfRule>
  </conditionalFormatting>
  <conditionalFormatting sqref="AX35">
    <cfRule type="cellIs" dxfId="5364" priority="190" stopIfTrue="1" operator="lessThan">
      <formula>0</formula>
    </cfRule>
  </conditionalFormatting>
  <conditionalFormatting sqref="AY35">
    <cfRule type="cellIs" dxfId="5363" priority="189" stopIfTrue="1" operator="lessThan">
      <formula>0</formula>
    </cfRule>
  </conditionalFormatting>
  <conditionalFormatting sqref="AZ35">
    <cfRule type="cellIs" dxfId="5362" priority="188" stopIfTrue="1" operator="lessThan">
      <formula>0</formula>
    </cfRule>
  </conditionalFormatting>
  <conditionalFormatting sqref="BB35">
    <cfRule type="cellIs" dxfId="5361" priority="187" stopIfTrue="1" operator="lessThan">
      <formula>0</formula>
    </cfRule>
  </conditionalFormatting>
  <conditionalFormatting sqref="BA35">
    <cfRule type="cellIs" dxfId="5360" priority="186" stopIfTrue="1" operator="lessThan">
      <formula>0</formula>
    </cfRule>
  </conditionalFormatting>
  <conditionalFormatting sqref="BA38:BD38 BA31:BD33 BA37:BB37 AQ31:AW38 BB34:BD35 BC36:BD37">
    <cfRule type="cellIs" dxfId="5359" priority="185" stopIfTrue="1" operator="lessThan">
      <formula>0</formula>
    </cfRule>
  </conditionalFormatting>
  <conditionalFormatting sqref="AX31:AX38">
    <cfRule type="cellIs" dxfId="5358" priority="184" stopIfTrue="1" operator="lessThan">
      <formula>0</formula>
    </cfRule>
  </conditionalFormatting>
  <conditionalFormatting sqref="AY31:AY38">
    <cfRule type="cellIs" dxfId="5357" priority="183" stopIfTrue="1" operator="lessThan">
      <formula>0</formula>
    </cfRule>
  </conditionalFormatting>
  <conditionalFormatting sqref="AZ31:AZ38">
    <cfRule type="cellIs" dxfId="5356" priority="182" stopIfTrue="1" operator="lessThan">
      <formula>0</formula>
    </cfRule>
  </conditionalFormatting>
  <conditionalFormatting sqref="BB37">
    <cfRule type="cellIs" dxfId="5355" priority="181" stopIfTrue="1" operator="lessThan">
      <formula>0</formula>
    </cfRule>
  </conditionalFormatting>
  <conditionalFormatting sqref="BA33:BA35">
    <cfRule type="cellIs" dxfId="5354" priority="180" stopIfTrue="1" operator="lessThan">
      <formula>0</formula>
    </cfRule>
  </conditionalFormatting>
  <conditionalFormatting sqref="BA37">
    <cfRule type="cellIs" dxfId="5353" priority="179" stopIfTrue="1" operator="lessThan">
      <formula>0</formula>
    </cfRule>
  </conditionalFormatting>
  <conditionalFormatting sqref="AQ36:AW36 BC36:BD36">
    <cfRule type="cellIs" dxfId="5352" priority="178" stopIfTrue="1" operator="lessThan">
      <formula>0</formula>
    </cfRule>
  </conditionalFormatting>
  <conditionalFormatting sqref="AX36">
    <cfRule type="cellIs" dxfId="5351" priority="177" stopIfTrue="1" operator="lessThan">
      <formula>0</formula>
    </cfRule>
  </conditionalFormatting>
  <conditionalFormatting sqref="AY36">
    <cfRule type="cellIs" dxfId="5350" priority="176" stopIfTrue="1" operator="lessThan">
      <formula>0</formula>
    </cfRule>
  </conditionalFormatting>
  <conditionalFormatting sqref="AZ36">
    <cfRule type="cellIs" dxfId="5349" priority="175" stopIfTrue="1" operator="lessThan">
      <formula>0</formula>
    </cfRule>
  </conditionalFormatting>
  <conditionalFormatting sqref="BB36">
    <cfRule type="cellIs" dxfId="5348" priority="174" stopIfTrue="1" operator="lessThan">
      <formula>0</formula>
    </cfRule>
  </conditionalFormatting>
  <conditionalFormatting sqref="BA36">
    <cfRule type="cellIs" dxfId="5347" priority="173" stopIfTrue="1" operator="lessThan">
      <formula>0</formula>
    </cfRule>
  </conditionalFormatting>
  <conditionalFormatting sqref="AQ37:AW37 BA37:BB37">
    <cfRule type="cellIs" dxfId="5346" priority="172" stopIfTrue="1" operator="lessThan">
      <formula>0</formula>
    </cfRule>
  </conditionalFormatting>
  <conditionalFormatting sqref="AX37">
    <cfRule type="cellIs" dxfId="5345" priority="171" stopIfTrue="1" operator="lessThan">
      <formula>0</formula>
    </cfRule>
  </conditionalFormatting>
  <conditionalFormatting sqref="AY37">
    <cfRule type="cellIs" dxfId="5344" priority="170" stopIfTrue="1" operator="lessThan">
      <formula>0</formula>
    </cfRule>
  </conditionalFormatting>
  <conditionalFormatting sqref="AZ37">
    <cfRule type="cellIs" dxfId="5343" priority="169" stopIfTrue="1" operator="lessThan">
      <formula>0</formula>
    </cfRule>
  </conditionalFormatting>
  <conditionalFormatting sqref="BB35">
    <cfRule type="cellIs" dxfId="5342" priority="168" stopIfTrue="1" operator="lessThan">
      <formula>0</formula>
    </cfRule>
  </conditionalFormatting>
  <conditionalFormatting sqref="BA35">
    <cfRule type="cellIs" dxfId="5341" priority="167" stopIfTrue="1" operator="lessThan">
      <formula>0</formula>
    </cfRule>
  </conditionalFormatting>
  <conditionalFormatting sqref="AQ34:AW34 BC34:BD34">
    <cfRule type="cellIs" dxfId="5340" priority="166" stopIfTrue="1" operator="lessThan">
      <formula>0</formula>
    </cfRule>
  </conditionalFormatting>
  <conditionalFormatting sqref="AX34">
    <cfRule type="cellIs" dxfId="5339" priority="165" stopIfTrue="1" operator="lessThan">
      <formula>0</formula>
    </cfRule>
  </conditionalFormatting>
  <conditionalFormatting sqref="AY34">
    <cfRule type="cellIs" dxfId="5338" priority="164" stopIfTrue="1" operator="lessThan">
      <formula>0</formula>
    </cfRule>
  </conditionalFormatting>
  <conditionalFormatting sqref="AZ34">
    <cfRule type="cellIs" dxfId="5337" priority="163" stopIfTrue="1" operator="lessThan">
      <formula>0</formula>
    </cfRule>
  </conditionalFormatting>
  <conditionalFormatting sqref="BB34">
    <cfRule type="cellIs" dxfId="5336" priority="162" stopIfTrue="1" operator="lessThan">
      <formula>0</formula>
    </cfRule>
  </conditionalFormatting>
  <conditionalFormatting sqref="BA34">
    <cfRule type="cellIs" dxfId="5335" priority="161" stopIfTrue="1" operator="lessThan">
      <formula>0</formula>
    </cfRule>
  </conditionalFormatting>
  <conditionalFormatting sqref="AX38">
    <cfRule type="cellIs" dxfId="5334" priority="160" stopIfTrue="1" operator="lessThan">
      <formula>0</formula>
    </cfRule>
  </conditionalFormatting>
  <conditionalFormatting sqref="AY38">
    <cfRule type="cellIs" dxfId="5333" priority="159" stopIfTrue="1" operator="lessThan">
      <formula>0</formula>
    </cfRule>
  </conditionalFormatting>
  <conditionalFormatting sqref="AZ38">
    <cfRule type="cellIs" dxfId="5332" priority="158" stopIfTrue="1" operator="lessThan">
      <formula>0</formula>
    </cfRule>
  </conditionalFormatting>
  <conditionalFormatting sqref="AQ38:AW38 BA38:BB38">
    <cfRule type="cellIs" dxfId="5331" priority="157" stopIfTrue="1" operator="lessThan">
      <formula>0</formula>
    </cfRule>
  </conditionalFormatting>
  <conditionalFormatting sqref="AX38">
    <cfRule type="cellIs" dxfId="5330" priority="156" stopIfTrue="1" operator="lessThan">
      <formula>0</formula>
    </cfRule>
  </conditionalFormatting>
  <conditionalFormatting sqref="AY38">
    <cfRule type="cellIs" dxfId="5329" priority="155" stopIfTrue="1" operator="lessThan">
      <formula>0</formula>
    </cfRule>
  </conditionalFormatting>
  <conditionalFormatting sqref="AZ38">
    <cfRule type="cellIs" dxfId="5328" priority="154" stopIfTrue="1" operator="lessThan">
      <formula>0</formula>
    </cfRule>
  </conditionalFormatting>
  <conditionalFormatting sqref="BB36">
    <cfRule type="cellIs" dxfId="5327" priority="153" stopIfTrue="1" operator="lessThan">
      <formula>0</formula>
    </cfRule>
  </conditionalFormatting>
  <conditionalFormatting sqref="BA36">
    <cfRule type="cellIs" dxfId="5326" priority="152" stopIfTrue="1" operator="lessThan">
      <formula>0</formula>
    </cfRule>
  </conditionalFormatting>
  <conditionalFormatting sqref="AQ35:AW35 BC35:BD35">
    <cfRule type="cellIs" dxfId="5325" priority="151" stopIfTrue="1" operator="lessThan">
      <formula>0</formula>
    </cfRule>
  </conditionalFormatting>
  <conditionalFormatting sqref="AX35">
    <cfRule type="cellIs" dxfId="5324" priority="150" stopIfTrue="1" operator="lessThan">
      <formula>0</formula>
    </cfRule>
  </conditionalFormatting>
  <conditionalFormatting sqref="AY35">
    <cfRule type="cellIs" dxfId="5323" priority="149" stopIfTrue="1" operator="lessThan">
      <formula>0</formula>
    </cfRule>
  </conditionalFormatting>
  <conditionalFormatting sqref="AZ35">
    <cfRule type="cellIs" dxfId="5322" priority="148" stopIfTrue="1" operator="lessThan">
      <formula>0</formula>
    </cfRule>
  </conditionalFormatting>
  <conditionalFormatting sqref="BB35">
    <cfRule type="cellIs" dxfId="5321" priority="147" stopIfTrue="1" operator="lessThan">
      <formula>0</formula>
    </cfRule>
  </conditionalFormatting>
  <conditionalFormatting sqref="BA35">
    <cfRule type="cellIs" dxfId="5320" priority="146" stopIfTrue="1" operator="lessThan">
      <formula>0</formula>
    </cfRule>
  </conditionalFormatting>
  <conditionalFormatting sqref="BA39:BD40 BA44:BB45 AQ39:AW45 BB41:BD42 BC43:BD46">
    <cfRule type="cellIs" dxfId="5319" priority="145" stopIfTrue="1" operator="lessThan">
      <formula>0</formula>
    </cfRule>
  </conditionalFormatting>
  <conditionalFormatting sqref="AQ46:AW46 BA46:BB46">
    <cfRule type="cellIs" dxfId="5318" priority="144" stopIfTrue="1" operator="lessThan">
      <formula>0</formula>
    </cfRule>
  </conditionalFormatting>
  <conditionalFormatting sqref="AX39:AX45">
    <cfRule type="cellIs" dxfId="5317" priority="143" stopIfTrue="1" operator="lessThan">
      <formula>0</formula>
    </cfRule>
  </conditionalFormatting>
  <conditionalFormatting sqref="AX46">
    <cfRule type="cellIs" dxfId="5316" priority="142" stopIfTrue="1" operator="lessThan">
      <formula>0</formula>
    </cfRule>
  </conditionalFormatting>
  <conditionalFormatting sqref="AY39:AY45">
    <cfRule type="cellIs" dxfId="5315" priority="141" stopIfTrue="1" operator="lessThan">
      <formula>0</formula>
    </cfRule>
  </conditionalFormatting>
  <conditionalFormatting sqref="AY46">
    <cfRule type="cellIs" dxfId="5314" priority="140" stopIfTrue="1" operator="lessThan">
      <formula>0</formula>
    </cfRule>
  </conditionalFormatting>
  <conditionalFormatting sqref="AZ39:AZ45">
    <cfRule type="cellIs" dxfId="5313" priority="139" stopIfTrue="1" operator="lessThan">
      <formula>0</formula>
    </cfRule>
  </conditionalFormatting>
  <conditionalFormatting sqref="AZ46">
    <cfRule type="cellIs" dxfId="5312" priority="138" stopIfTrue="1" operator="lessThan">
      <formula>0</formula>
    </cfRule>
  </conditionalFormatting>
  <conditionalFormatting sqref="BB44">
    <cfRule type="cellIs" dxfId="5311" priority="137" stopIfTrue="1" operator="lessThan">
      <formula>0</formula>
    </cfRule>
  </conditionalFormatting>
  <conditionalFormatting sqref="BA40:BA42">
    <cfRule type="cellIs" dxfId="5310" priority="136" stopIfTrue="1" operator="lessThan">
      <formula>0</formula>
    </cfRule>
  </conditionalFormatting>
  <conditionalFormatting sqref="BA44">
    <cfRule type="cellIs" dxfId="5309" priority="135" stopIfTrue="1" operator="lessThan">
      <formula>0</formula>
    </cfRule>
  </conditionalFormatting>
  <conditionalFormatting sqref="AQ43:AW43 BC43:BD43">
    <cfRule type="cellIs" dxfId="5308" priority="134" stopIfTrue="1" operator="lessThan">
      <formula>0</formula>
    </cfRule>
  </conditionalFormatting>
  <conditionalFormatting sqref="AX43">
    <cfRule type="cellIs" dxfId="5307" priority="133" stopIfTrue="1" operator="lessThan">
      <formula>0</formula>
    </cfRule>
  </conditionalFormatting>
  <conditionalFormatting sqref="AY43">
    <cfRule type="cellIs" dxfId="5306" priority="132" stopIfTrue="1" operator="lessThan">
      <formula>0</formula>
    </cfRule>
  </conditionalFormatting>
  <conditionalFormatting sqref="AZ43">
    <cfRule type="cellIs" dxfId="5305" priority="131" stopIfTrue="1" operator="lessThan">
      <formula>0</formula>
    </cfRule>
  </conditionalFormatting>
  <conditionalFormatting sqref="BB43">
    <cfRule type="cellIs" dxfId="5304" priority="130" stopIfTrue="1" operator="lessThan">
      <formula>0</formula>
    </cfRule>
  </conditionalFormatting>
  <conditionalFormatting sqref="BA43">
    <cfRule type="cellIs" dxfId="5303" priority="129" stopIfTrue="1" operator="lessThan">
      <formula>0</formula>
    </cfRule>
  </conditionalFormatting>
  <conditionalFormatting sqref="BA46:BD46 BA39:BD41 BA45:BB45 AQ39:AW46 BB42:BD43 BC44:BD45">
    <cfRule type="cellIs" dxfId="5302" priority="128" stopIfTrue="1" operator="lessThan">
      <formula>0</formula>
    </cfRule>
  </conditionalFormatting>
  <conditionalFormatting sqref="AX39:AX46">
    <cfRule type="cellIs" dxfId="5301" priority="127" stopIfTrue="1" operator="lessThan">
      <formula>0</formula>
    </cfRule>
  </conditionalFormatting>
  <conditionalFormatting sqref="AY39:AY46">
    <cfRule type="cellIs" dxfId="5300" priority="126" stopIfTrue="1" operator="lessThan">
      <formula>0</formula>
    </cfRule>
  </conditionalFormatting>
  <conditionalFormatting sqref="AZ39:AZ46">
    <cfRule type="cellIs" dxfId="5299" priority="125" stopIfTrue="1" operator="lessThan">
      <formula>0</formula>
    </cfRule>
  </conditionalFormatting>
  <conditionalFormatting sqref="BB45">
    <cfRule type="cellIs" dxfId="5298" priority="124" stopIfTrue="1" operator="lessThan">
      <formula>0</formula>
    </cfRule>
  </conditionalFormatting>
  <conditionalFormatting sqref="BA41:BA43">
    <cfRule type="cellIs" dxfId="5297" priority="123" stopIfTrue="1" operator="lessThan">
      <formula>0</formula>
    </cfRule>
  </conditionalFormatting>
  <conditionalFormatting sqref="BA45">
    <cfRule type="cellIs" dxfId="5296" priority="122" stopIfTrue="1" operator="lessThan">
      <formula>0</formula>
    </cfRule>
  </conditionalFormatting>
  <conditionalFormatting sqref="AQ44:AW44 BC44:BD44">
    <cfRule type="cellIs" dxfId="5295" priority="121" stopIfTrue="1" operator="lessThan">
      <formula>0</formula>
    </cfRule>
  </conditionalFormatting>
  <conditionalFormatting sqref="AX44">
    <cfRule type="cellIs" dxfId="5294" priority="120" stopIfTrue="1" operator="lessThan">
      <formula>0</formula>
    </cfRule>
  </conditionalFormatting>
  <conditionalFormatting sqref="AY44">
    <cfRule type="cellIs" dxfId="5293" priority="119" stopIfTrue="1" operator="lessThan">
      <formula>0</formula>
    </cfRule>
  </conditionalFormatting>
  <conditionalFormatting sqref="AZ44">
    <cfRule type="cellIs" dxfId="5292" priority="118" stopIfTrue="1" operator="lessThan">
      <formula>0</formula>
    </cfRule>
  </conditionalFormatting>
  <conditionalFormatting sqref="BB44">
    <cfRule type="cellIs" dxfId="5291" priority="117" stopIfTrue="1" operator="lessThan">
      <formula>0</formula>
    </cfRule>
  </conditionalFormatting>
  <conditionalFormatting sqref="BA44">
    <cfRule type="cellIs" dxfId="5290" priority="116" stopIfTrue="1" operator="lessThan">
      <formula>0</formula>
    </cfRule>
  </conditionalFormatting>
  <conditionalFormatting sqref="AQ45:AW45 BA45:BB45">
    <cfRule type="cellIs" dxfId="5289" priority="115" stopIfTrue="1" operator="lessThan">
      <formula>0</formula>
    </cfRule>
  </conditionalFormatting>
  <conditionalFormatting sqref="AX45">
    <cfRule type="cellIs" dxfId="5288" priority="114" stopIfTrue="1" operator="lessThan">
      <formula>0</formula>
    </cfRule>
  </conditionalFormatting>
  <conditionalFormatting sqref="AY45">
    <cfRule type="cellIs" dxfId="5287" priority="113" stopIfTrue="1" operator="lessThan">
      <formula>0</formula>
    </cfRule>
  </conditionalFormatting>
  <conditionalFormatting sqref="AZ45">
    <cfRule type="cellIs" dxfId="5286" priority="112" stopIfTrue="1" operator="lessThan">
      <formula>0</formula>
    </cfRule>
  </conditionalFormatting>
  <conditionalFormatting sqref="BB43">
    <cfRule type="cellIs" dxfId="5285" priority="111" stopIfTrue="1" operator="lessThan">
      <formula>0</formula>
    </cfRule>
  </conditionalFormatting>
  <conditionalFormatting sqref="BA43">
    <cfRule type="cellIs" dxfId="5284" priority="110" stopIfTrue="1" operator="lessThan">
      <formula>0</formula>
    </cfRule>
  </conditionalFormatting>
  <conditionalFormatting sqref="AQ42:AW42 BC42:BD42">
    <cfRule type="cellIs" dxfId="5283" priority="109" stopIfTrue="1" operator="lessThan">
      <formula>0</formula>
    </cfRule>
  </conditionalFormatting>
  <conditionalFormatting sqref="AX42">
    <cfRule type="cellIs" dxfId="5282" priority="108" stopIfTrue="1" operator="lessThan">
      <formula>0</formula>
    </cfRule>
  </conditionalFormatting>
  <conditionalFormatting sqref="AY42">
    <cfRule type="cellIs" dxfId="5281" priority="107" stopIfTrue="1" operator="lessThan">
      <formula>0</formula>
    </cfRule>
  </conditionalFormatting>
  <conditionalFormatting sqref="AZ42">
    <cfRule type="cellIs" dxfId="5280" priority="106" stopIfTrue="1" operator="lessThan">
      <formula>0</formula>
    </cfRule>
  </conditionalFormatting>
  <conditionalFormatting sqref="BB42">
    <cfRule type="cellIs" dxfId="5279" priority="105" stopIfTrue="1" operator="lessThan">
      <formula>0</formula>
    </cfRule>
  </conditionalFormatting>
  <conditionalFormatting sqref="BA42">
    <cfRule type="cellIs" dxfId="5278" priority="104" stopIfTrue="1" operator="lessThan">
      <formula>0</formula>
    </cfRule>
  </conditionalFormatting>
  <conditionalFormatting sqref="AX46">
    <cfRule type="cellIs" dxfId="5277" priority="103" stopIfTrue="1" operator="lessThan">
      <formula>0</formula>
    </cfRule>
  </conditionalFormatting>
  <conditionalFormatting sqref="AY46">
    <cfRule type="cellIs" dxfId="5276" priority="102" stopIfTrue="1" operator="lessThan">
      <formula>0</formula>
    </cfRule>
  </conditionalFormatting>
  <conditionalFormatting sqref="AZ46">
    <cfRule type="cellIs" dxfId="5275" priority="101" stopIfTrue="1" operator="lessThan">
      <formula>0</formula>
    </cfRule>
  </conditionalFormatting>
  <conditionalFormatting sqref="AQ46:AW46 BA46:BB46">
    <cfRule type="cellIs" dxfId="5274" priority="100" stopIfTrue="1" operator="lessThan">
      <formula>0</formula>
    </cfRule>
  </conditionalFormatting>
  <conditionalFormatting sqref="AX46">
    <cfRule type="cellIs" dxfId="5273" priority="99" stopIfTrue="1" operator="lessThan">
      <formula>0</formula>
    </cfRule>
  </conditionalFormatting>
  <conditionalFormatting sqref="AY46">
    <cfRule type="cellIs" dxfId="5272" priority="98" stopIfTrue="1" operator="lessThan">
      <formula>0</formula>
    </cfRule>
  </conditionalFormatting>
  <conditionalFormatting sqref="AZ46">
    <cfRule type="cellIs" dxfId="5271" priority="97" stopIfTrue="1" operator="lessThan">
      <formula>0</formula>
    </cfRule>
  </conditionalFormatting>
  <conditionalFormatting sqref="BB44">
    <cfRule type="cellIs" dxfId="5270" priority="96" stopIfTrue="1" operator="lessThan">
      <formula>0</formula>
    </cfRule>
  </conditionalFormatting>
  <conditionalFormatting sqref="BA44">
    <cfRule type="cellIs" dxfId="5269" priority="95" stopIfTrue="1" operator="lessThan">
      <formula>0</formula>
    </cfRule>
  </conditionalFormatting>
  <conditionalFormatting sqref="AQ43:AW43 BC43:BD43">
    <cfRule type="cellIs" dxfId="5268" priority="94" stopIfTrue="1" operator="lessThan">
      <formula>0</formula>
    </cfRule>
  </conditionalFormatting>
  <conditionalFormatting sqref="AX43">
    <cfRule type="cellIs" dxfId="5267" priority="93" stopIfTrue="1" operator="lessThan">
      <formula>0</formula>
    </cfRule>
  </conditionalFormatting>
  <conditionalFormatting sqref="AY43">
    <cfRule type="cellIs" dxfId="5266" priority="92" stopIfTrue="1" operator="lessThan">
      <formula>0</formula>
    </cfRule>
  </conditionalFormatting>
  <conditionalFormatting sqref="AZ43">
    <cfRule type="cellIs" dxfId="5265" priority="91" stopIfTrue="1" operator="lessThan">
      <formula>0</formula>
    </cfRule>
  </conditionalFormatting>
  <conditionalFormatting sqref="BB43">
    <cfRule type="cellIs" dxfId="5264" priority="90" stopIfTrue="1" operator="lessThan">
      <formula>0</formula>
    </cfRule>
  </conditionalFormatting>
  <conditionalFormatting sqref="BA43">
    <cfRule type="cellIs" dxfId="5263" priority="89" stopIfTrue="1" operator="lessThan">
      <formula>0</formula>
    </cfRule>
  </conditionalFormatting>
  <conditionalFormatting sqref="BA48:BD49 BA53:BB54 AQ48:AW54 BB50:BD51 BC52:BD55">
    <cfRule type="cellIs" dxfId="5262" priority="88" stopIfTrue="1" operator="lessThan">
      <formula>0</formula>
    </cfRule>
  </conditionalFormatting>
  <conditionalFormatting sqref="AQ55:AW55 BA55:BB55">
    <cfRule type="cellIs" dxfId="5261" priority="87" stopIfTrue="1" operator="lessThan">
      <formula>0</formula>
    </cfRule>
  </conditionalFormatting>
  <conditionalFormatting sqref="AX48:AX54">
    <cfRule type="cellIs" dxfId="5260" priority="86" stopIfTrue="1" operator="lessThan">
      <formula>0</formula>
    </cfRule>
  </conditionalFormatting>
  <conditionalFormatting sqref="AX55">
    <cfRule type="cellIs" dxfId="5259" priority="85" stopIfTrue="1" operator="lessThan">
      <formula>0</formula>
    </cfRule>
  </conditionalFormatting>
  <conditionalFormatting sqref="AY48:AY54">
    <cfRule type="cellIs" dxfId="5258" priority="84" stopIfTrue="1" operator="lessThan">
      <formula>0</formula>
    </cfRule>
  </conditionalFormatting>
  <conditionalFormatting sqref="AY55">
    <cfRule type="cellIs" dxfId="5257" priority="83" stopIfTrue="1" operator="lessThan">
      <formula>0</formula>
    </cfRule>
  </conditionalFormatting>
  <conditionalFormatting sqref="AZ48:AZ54">
    <cfRule type="cellIs" dxfId="5256" priority="82" stopIfTrue="1" operator="lessThan">
      <formula>0</formula>
    </cfRule>
  </conditionalFormatting>
  <conditionalFormatting sqref="AZ55">
    <cfRule type="cellIs" dxfId="5255" priority="81" stopIfTrue="1" operator="lessThan">
      <formula>0</formula>
    </cfRule>
  </conditionalFormatting>
  <conditionalFormatting sqref="BB53">
    <cfRule type="cellIs" dxfId="5254" priority="80" stopIfTrue="1" operator="lessThan">
      <formula>0</formula>
    </cfRule>
  </conditionalFormatting>
  <conditionalFormatting sqref="BA49:BA51">
    <cfRule type="cellIs" dxfId="5253" priority="79" stopIfTrue="1" operator="lessThan">
      <formula>0</formula>
    </cfRule>
  </conditionalFormatting>
  <conditionalFormatting sqref="BA53">
    <cfRule type="cellIs" dxfId="5252" priority="78" stopIfTrue="1" operator="lessThan">
      <formula>0</formula>
    </cfRule>
  </conditionalFormatting>
  <conditionalFormatting sqref="AQ52:AW52 BC52:BD52">
    <cfRule type="cellIs" dxfId="5251" priority="77" stopIfTrue="1" operator="lessThan">
      <formula>0</formula>
    </cfRule>
  </conditionalFormatting>
  <conditionalFormatting sqref="AX52">
    <cfRule type="cellIs" dxfId="5250" priority="76" stopIfTrue="1" operator="lessThan">
      <formula>0</formula>
    </cfRule>
  </conditionalFormatting>
  <conditionalFormatting sqref="AY52">
    <cfRule type="cellIs" dxfId="5249" priority="75" stopIfTrue="1" operator="lessThan">
      <formula>0</formula>
    </cfRule>
  </conditionalFormatting>
  <conditionalFormatting sqref="AZ52">
    <cfRule type="cellIs" dxfId="5248" priority="74" stopIfTrue="1" operator="lessThan">
      <formula>0</formula>
    </cfRule>
  </conditionalFormatting>
  <conditionalFormatting sqref="BB52">
    <cfRule type="cellIs" dxfId="5247" priority="73" stopIfTrue="1" operator="lessThan">
      <formula>0</formula>
    </cfRule>
  </conditionalFormatting>
  <conditionalFormatting sqref="BA52">
    <cfRule type="cellIs" dxfId="5246" priority="72" stopIfTrue="1" operator="lessThan">
      <formula>0</formula>
    </cfRule>
  </conditionalFormatting>
  <conditionalFormatting sqref="BA55:BD55 BA48:BD50 BA54:BB54 AQ48:AW55 BB51:BD52 BC53:BD54">
    <cfRule type="cellIs" dxfId="5245" priority="71" stopIfTrue="1" operator="lessThan">
      <formula>0</formula>
    </cfRule>
  </conditionalFormatting>
  <conditionalFormatting sqref="AX48:AX55">
    <cfRule type="cellIs" dxfId="5244" priority="70" stopIfTrue="1" operator="lessThan">
      <formula>0</formula>
    </cfRule>
  </conditionalFormatting>
  <conditionalFormatting sqref="AY48:AY55">
    <cfRule type="cellIs" dxfId="5243" priority="69" stopIfTrue="1" operator="lessThan">
      <formula>0</formula>
    </cfRule>
  </conditionalFormatting>
  <conditionalFormatting sqref="AZ48:AZ55">
    <cfRule type="cellIs" dxfId="5242" priority="68" stopIfTrue="1" operator="lessThan">
      <formula>0</formula>
    </cfRule>
  </conditionalFormatting>
  <conditionalFormatting sqref="BB54">
    <cfRule type="cellIs" dxfId="5241" priority="67" stopIfTrue="1" operator="lessThan">
      <formula>0</formula>
    </cfRule>
  </conditionalFormatting>
  <conditionalFormatting sqref="BA50:BA52">
    <cfRule type="cellIs" dxfId="5240" priority="66" stopIfTrue="1" operator="lessThan">
      <formula>0</formula>
    </cfRule>
  </conditionalFormatting>
  <conditionalFormatting sqref="BA54">
    <cfRule type="cellIs" dxfId="5239" priority="65" stopIfTrue="1" operator="lessThan">
      <formula>0</formula>
    </cfRule>
  </conditionalFormatting>
  <conditionalFormatting sqref="AQ53:AW53 BC53:BD53">
    <cfRule type="cellIs" dxfId="5238" priority="64" stopIfTrue="1" operator="lessThan">
      <formula>0</formula>
    </cfRule>
  </conditionalFormatting>
  <conditionalFormatting sqref="AX53">
    <cfRule type="cellIs" dxfId="5237" priority="63" stopIfTrue="1" operator="lessThan">
      <formula>0</formula>
    </cfRule>
  </conditionalFormatting>
  <conditionalFormatting sqref="AY53">
    <cfRule type="cellIs" dxfId="5236" priority="62" stopIfTrue="1" operator="lessThan">
      <formula>0</formula>
    </cfRule>
  </conditionalFormatting>
  <conditionalFormatting sqref="AZ53">
    <cfRule type="cellIs" dxfId="5235" priority="61" stopIfTrue="1" operator="lessThan">
      <formula>0</formula>
    </cfRule>
  </conditionalFormatting>
  <conditionalFormatting sqref="BB53">
    <cfRule type="cellIs" dxfId="5234" priority="60" stopIfTrue="1" operator="lessThan">
      <formula>0</formula>
    </cfRule>
  </conditionalFormatting>
  <conditionalFormatting sqref="BA53">
    <cfRule type="cellIs" dxfId="5233" priority="59" stopIfTrue="1" operator="lessThan">
      <formula>0</formula>
    </cfRule>
  </conditionalFormatting>
  <conditionalFormatting sqref="AQ54:AW54 BA54:BB54">
    <cfRule type="cellIs" dxfId="5232" priority="58" stopIfTrue="1" operator="lessThan">
      <formula>0</formula>
    </cfRule>
  </conditionalFormatting>
  <conditionalFormatting sqref="AX54">
    <cfRule type="cellIs" dxfId="5231" priority="57" stopIfTrue="1" operator="lessThan">
      <formula>0</formula>
    </cfRule>
  </conditionalFormatting>
  <conditionalFormatting sqref="AY54">
    <cfRule type="cellIs" dxfId="5230" priority="56" stopIfTrue="1" operator="lessThan">
      <formula>0</formula>
    </cfRule>
  </conditionalFormatting>
  <conditionalFormatting sqref="AZ54">
    <cfRule type="cellIs" dxfId="5229" priority="55" stopIfTrue="1" operator="lessThan">
      <formula>0</formula>
    </cfRule>
  </conditionalFormatting>
  <conditionalFormatting sqref="BB52">
    <cfRule type="cellIs" dxfId="5228" priority="54" stopIfTrue="1" operator="lessThan">
      <formula>0</formula>
    </cfRule>
  </conditionalFormatting>
  <conditionalFormatting sqref="BA52">
    <cfRule type="cellIs" dxfId="5227" priority="53" stopIfTrue="1" operator="lessThan">
      <formula>0</formula>
    </cfRule>
  </conditionalFormatting>
  <conditionalFormatting sqref="AQ51:AW51 BC51:BD51">
    <cfRule type="cellIs" dxfId="5226" priority="52" stopIfTrue="1" operator="lessThan">
      <formula>0</formula>
    </cfRule>
  </conditionalFormatting>
  <conditionalFormatting sqref="AX51">
    <cfRule type="cellIs" dxfId="5225" priority="51" stopIfTrue="1" operator="lessThan">
      <formula>0</formula>
    </cfRule>
  </conditionalFormatting>
  <conditionalFormatting sqref="AY51">
    <cfRule type="cellIs" dxfId="5224" priority="50" stopIfTrue="1" operator="lessThan">
      <formula>0</formula>
    </cfRule>
  </conditionalFormatting>
  <conditionalFormatting sqref="AZ51">
    <cfRule type="cellIs" dxfId="5223" priority="49" stopIfTrue="1" operator="lessThan">
      <formula>0</formula>
    </cfRule>
  </conditionalFormatting>
  <conditionalFormatting sqref="BB51">
    <cfRule type="cellIs" dxfId="5222" priority="48" stopIfTrue="1" operator="lessThan">
      <formula>0</formula>
    </cfRule>
  </conditionalFormatting>
  <conditionalFormatting sqref="BA51">
    <cfRule type="cellIs" dxfId="5221" priority="47" stopIfTrue="1" operator="lessThan">
      <formula>0</formula>
    </cfRule>
  </conditionalFormatting>
  <conditionalFormatting sqref="AX55">
    <cfRule type="cellIs" dxfId="5220" priority="46" stopIfTrue="1" operator="lessThan">
      <formula>0</formula>
    </cfRule>
  </conditionalFormatting>
  <conditionalFormatting sqref="AY55">
    <cfRule type="cellIs" dxfId="5219" priority="45" stopIfTrue="1" operator="lessThan">
      <formula>0</formula>
    </cfRule>
  </conditionalFormatting>
  <conditionalFormatting sqref="AZ55">
    <cfRule type="cellIs" dxfId="5218" priority="44" stopIfTrue="1" operator="lessThan">
      <formula>0</formula>
    </cfRule>
  </conditionalFormatting>
  <conditionalFormatting sqref="AQ55:AW55 BA55:BB55">
    <cfRule type="cellIs" dxfId="5217" priority="43" stopIfTrue="1" operator="lessThan">
      <formula>0</formula>
    </cfRule>
  </conditionalFormatting>
  <conditionalFormatting sqref="AX55">
    <cfRule type="cellIs" dxfId="5216" priority="42" stopIfTrue="1" operator="lessThan">
      <formula>0</formula>
    </cfRule>
  </conditionalFormatting>
  <conditionalFormatting sqref="AY55">
    <cfRule type="cellIs" dxfId="5215" priority="41" stopIfTrue="1" operator="lessThan">
      <formula>0</formula>
    </cfRule>
  </conditionalFormatting>
  <conditionalFormatting sqref="AZ55">
    <cfRule type="cellIs" dxfId="5214" priority="40" stopIfTrue="1" operator="lessThan">
      <formula>0</formula>
    </cfRule>
  </conditionalFormatting>
  <conditionalFormatting sqref="BB53">
    <cfRule type="cellIs" dxfId="5213" priority="39" stopIfTrue="1" operator="lessThan">
      <formula>0</formula>
    </cfRule>
  </conditionalFormatting>
  <conditionalFormatting sqref="BA53">
    <cfRule type="cellIs" dxfId="5212" priority="38" stopIfTrue="1" operator="lessThan">
      <formula>0</formula>
    </cfRule>
  </conditionalFormatting>
  <conditionalFormatting sqref="AQ52:AW52 BC52:BD52">
    <cfRule type="cellIs" dxfId="5211" priority="37" stopIfTrue="1" operator="lessThan">
      <formula>0</formula>
    </cfRule>
  </conditionalFormatting>
  <conditionalFormatting sqref="AX52">
    <cfRule type="cellIs" dxfId="5210" priority="36" stopIfTrue="1" operator="lessThan">
      <formula>0</formula>
    </cfRule>
  </conditionalFormatting>
  <conditionalFormatting sqref="AY52">
    <cfRule type="cellIs" dxfId="5209" priority="35" stopIfTrue="1" operator="lessThan">
      <formula>0</formula>
    </cfRule>
  </conditionalFormatting>
  <conditionalFormatting sqref="AZ52">
    <cfRule type="cellIs" dxfId="5208" priority="34" stopIfTrue="1" operator="lessThan">
      <formula>0</formula>
    </cfRule>
  </conditionalFormatting>
  <conditionalFormatting sqref="BB52">
    <cfRule type="cellIs" dxfId="5207" priority="33" stopIfTrue="1" operator="lessThan">
      <formula>0</formula>
    </cfRule>
  </conditionalFormatting>
  <conditionalFormatting sqref="BA52">
    <cfRule type="cellIs" dxfId="5206" priority="32" stopIfTrue="1" operator="lessThan">
      <formula>0</formula>
    </cfRule>
  </conditionalFormatting>
  <conditionalFormatting sqref="S8:S12">
    <cfRule type="cellIs" dxfId="5205" priority="31" stopIfTrue="1" operator="lessThan">
      <formula>0</formula>
    </cfRule>
  </conditionalFormatting>
  <conditionalFormatting sqref="S16:S20">
    <cfRule type="cellIs" dxfId="5204" priority="30" stopIfTrue="1" operator="lessThan">
      <formula>0</formula>
    </cfRule>
  </conditionalFormatting>
  <conditionalFormatting sqref="S24:S28">
    <cfRule type="cellIs" dxfId="5203" priority="29" stopIfTrue="1" operator="lessThan">
      <formula>0</formula>
    </cfRule>
  </conditionalFormatting>
  <conditionalFormatting sqref="S32:S35">
    <cfRule type="cellIs" dxfId="5202" priority="28" stopIfTrue="1" operator="lessThan">
      <formula>0</formula>
    </cfRule>
  </conditionalFormatting>
  <conditionalFormatting sqref="S36">
    <cfRule type="cellIs" dxfId="5201" priority="27" stopIfTrue="1" operator="lessThan">
      <formula>0</formula>
    </cfRule>
  </conditionalFormatting>
  <conditionalFormatting sqref="S40:S44">
    <cfRule type="cellIs" dxfId="5200" priority="26" stopIfTrue="1" operator="lessThan">
      <formula>0</formula>
    </cfRule>
  </conditionalFormatting>
  <conditionalFormatting sqref="BF5:BG10">
    <cfRule type="cellIs" dxfId="5199" priority="25" operator="lessThan">
      <formula>0</formula>
    </cfRule>
  </conditionalFormatting>
  <conditionalFormatting sqref="BG11">
    <cfRule type="cellIs" dxfId="5198" priority="24" operator="lessThan">
      <formula>0</formula>
    </cfRule>
  </conditionalFormatting>
  <conditionalFormatting sqref="BF11">
    <cfRule type="cellIs" dxfId="5197" priority="23" stopIfTrue="1" operator="lessThan">
      <formula>0</formula>
    </cfRule>
  </conditionalFormatting>
  <conditionalFormatting sqref="BG12">
    <cfRule type="cellIs" dxfId="5196" priority="22" operator="lessThan">
      <formula>0</formula>
    </cfRule>
  </conditionalFormatting>
  <conditionalFormatting sqref="BF12">
    <cfRule type="cellIs" dxfId="5195" priority="21" stopIfTrue="1" operator="lessThan">
      <formula>0</formula>
    </cfRule>
  </conditionalFormatting>
  <conditionalFormatting sqref="BG13">
    <cfRule type="cellIs" dxfId="5194" priority="20" operator="lessThan">
      <formula>0</formula>
    </cfRule>
  </conditionalFormatting>
  <conditionalFormatting sqref="BF13">
    <cfRule type="cellIs" dxfId="5193" priority="19" stopIfTrue="1" operator="lessThan">
      <formula>0</formula>
    </cfRule>
  </conditionalFormatting>
  <conditionalFormatting sqref="BG19">
    <cfRule type="cellIs" dxfId="5192" priority="18" operator="lessThan">
      <formula>0</formula>
    </cfRule>
  </conditionalFormatting>
  <conditionalFormatting sqref="BF19">
    <cfRule type="cellIs" dxfId="5191" priority="17" stopIfTrue="1" operator="lessThan">
      <formula>0</formula>
    </cfRule>
  </conditionalFormatting>
  <conditionalFormatting sqref="BG20">
    <cfRule type="cellIs" dxfId="5190" priority="16" operator="lessThan">
      <formula>0</formula>
    </cfRule>
  </conditionalFormatting>
  <conditionalFormatting sqref="BF20">
    <cfRule type="cellIs" dxfId="5189" priority="15" stopIfTrue="1" operator="lessThan">
      <formula>0</formula>
    </cfRule>
  </conditionalFormatting>
  <conditionalFormatting sqref="BG21">
    <cfRule type="cellIs" dxfId="5188" priority="14" operator="lessThan">
      <formula>0</formula>
    </cfRule>
  </conditionalFormatting>
  <conditionalFormatting sqref="BF21">
    <cfRule type="cellIs" dxfId="5187" priority="13" stopIfTrue="1" operator="lessThan">
      <formula>0</formula>
    </cfRule>
  </conditionalFormatting>
  <conditionalFormatting sqref="BG27">
    <cfRule type="cellIs" dxfId="5186" priority="12" operator="lessThan">
      <formula>0</formula>
    </cfRule>
  </conditionalFormatting>
  <conditionalFormatting sqref="BF27">
    <cfRule type="cellIs" dxfId="5185" priority="11" stopIfTrue="1" operator="lessThan">
      <formula>0</formula>
    </cfRule>
  </conditionalFormatting>
  <conditionalFormatting sqref="BG28">
    <cfRule type="cellIs" dxfId="5184" priority="10" operator="lessThan">
      <formula>0</formula>
    </cfRule>
  </conditionalFormatting>
  <conditionalFormatting sqref="BF28">
    <cfRule type="cellIs" dxfId="5183" priority="9" stopIfTrue="1" operator="lessThan">
      <formula>0</formula>
    </cfRule>
  </conditionalFormatting>
  <conditionalFormatting sqref="BG29">
    <cfRule type="cellIs" dxfId="5182" priority="8" operator="lessThan">
      <formula>0</formula>
    </cfRule>
  </conditionalFormatting>
  <conditionalFormatting sqref="BF29">
    <cfRule type="cellIs" dxfId="5181" priority="7" stopIfTrue="1" operator="lessThan">
      <formula>0</formula>
    </cfRule>
  </conditionalFormatting>
  <conditionalFormatting sqref="BG52">
    <cfRule type="cellIs" dxfId="5180" priority="6" operator="lessThan">
      <formula>0</formula>
    </cfRule>
  </conditionalFormatting>
  <conditionalFormatting sqref="BF52">
    <cfRule type="cellIs" dxfId="5179" priority="5" stopIfTrue="1" operator="lessThan">
      <formula>0</formula>
    </cfRule>
  </conditionalFormatting>
  <conditionalFormatting sqref="BG53">
    <cfRule type="cellIs" dxfId="5178" priority="4" operator="lessThan">
      <formula>0</formula>
    </cfRule>
  </conditionalFormatting>
  <conditionalFormatting sqref="BF53">
    <cfRule type="cellIs" dxfId="5177" priority="3" stopIfTrue="1" operator="lessThan">
      <formula>0</formula>
    </cfRule>
  </conditionalFormatting>
  <conditionalFormatting sqref="BG54">
    <cfRule type="cellIs" dxfId="5176" priority="2" operator="lessThan">
      <formula>0</formula>
    </cfRule>
  </conditionalFormatting>
  <conditionalFormatting sqref="BF54">
    <cfRule type="cellIs" dxfId="5175" priority="1" stopIfTrue="1" operator="lessThan">
      <formula>0</formula>
    </cfRule>
  </conditionalFormatting>
  <printOptions horizontalCentered="1"/>
  <pageMargins left="0" right="0" top="0.25" bottom="0.45" header="0.17" footer="0.08"/>
  <pageSetup orientation="landscape" r:id="rId1"/>
  <headerFooter alignWithMargins="0">
    <oddFooter>&amp;L&amp;F</oddFooter>
  </headerFooter>
  <ignoredErrors>
    <ignoredError sqref="P41 AN27:BB27 AN20:AP20 AM46:BB46 AN36:AP36 AN35:BB35 AN28:AP28 BD20 AN21:BB21 BD21 AN22:BB22 BD22 AN23:BB23 BD23 AN24:BB24 BD24 AN25:BB25 BD25 AN26:BB26 BD26 BD27 BD28 AN29:BB29 BD29 AN30:BB30 BD30 AN31:BB31 BD31 AN32:BB32 BD32 AN33:BB33 BD33 AN34:BB34 BD34 BD35 BD36 AN37:BB37 BD37 AN38:BB38 BD38 AN39:BB39 BD39 AN40:BB40 BD40 AM41:BB41 BD41 AM42:BB42 BD42 AM43:BB43 BD43 AM44:BB44 BD44 AM45:BB45 BD45 BD46" formula="1"/>
    <ignoredError sqref="U46 O6 O53:O55 AL56:AL67 BC56:BC67 O47:O51 AM19 AM7 AM8 AM9 AM10 AM11 AM12 AM13 AM14 AM15 AM16 AM17 AM18" formulaRange="1"/>
    <ignoredError sqref="AM40 AM39 AM38 AM37 AM34 AM33 AM32 AM31 AM30 AM29 AM26 AM25 AM24 AM23 AM22 AM21 AM28 AM35 AM36 AM20 AM27" formula="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W82"/>
  <sheetViews>
    <sheetView zoomScaleNormal="100" workbookViewId="0">
      <pane xSplit="2" ySplit="6" topLeftCell="C7" activePane="bottomRight" state="frozen"/>
      <selection activeCell="BC1" sqref="BC1:BC1048576"/>
      <selection pane="topRight" activeCell="BC1" sqref="BC1:BC1048576"/>
      <selection pane="bottomLeft" activeCell="BC1" sqref="BC1:BC1048576"/>
      <selection pane="bottomRight" activeCell="P60" sqref="P60"/>
    </sheetView>
  </sheetViews>
  <sheetFormatPr defaultRowHeight="12.75"/>
  <cols>
    <col min="1" max="1" width="11.7109375" style="95" customWidth="1"/>
    <col min="2" max="2" width="12.28515625" style="95" customWidth="1"/>
    <col min="3" max="4" width="6.7109375" style="95" customWidth="1"/>
    <col min="5" max="5" width="6.7109375" style="53" customWidth="1"/>
    <col min="6" max="14" width="6.7109375" style="95" customWidth="1"/>
    <col min="15" max="15" width="7.28515625" style="95" customWidth="1"/>
    <col min="16" max="16" width="9.5703125" style="95" customWidth="1"/>
    <col min="17" max="17" width="3.7109375" style="95" customWidth="1"/>
    <col min="18" max="18" width="8.7109375" style="95" customWidth="1"/>
    <col min="19" max="19" width="7.42578125" style="95" customWidth="1"/>
    <col min="20" max="20" width="9.5703125" style="374" customWidth="1"/>
    <col min="21" max="21" width="8.42578125" style="95" customWidth="1"/>
    <col min="22" max="22" width="10.7109375" style="95" customWidth="1"/>
    <col min="23" max="23" width="2.85546875" style="95" customWidth="1"/>
    <col min="24" max="25" width="10.7109375" style="95" customWidth="1"/>
    <col min="26" max="32" width="9.5703125" style="95" customWidth="1"/>
    <col min="33" max="37" width="11.28515625" style="95" customWidth="1"/>
    <col min="38" max="38" width="10.7109375" style="95" customWidth="1"/>
    <col min="39" max="39" width="12.42578125" style="95" customWidth="1"/>
    <col min="40" max="40" width="3.5703125" style="95" customWidth="1"/>
    <col min="41" max="42" width="12.42578125" style="95" customWidth="1"/>
    <col min="43" max="48" width="9.5703125" style="95" customWidth="1"/>
    <col min="49" max="54" width="8.5703125" style="95" bestFit="1" customWidth="1"/>
    <col min="55" max="55" width="10.7109375" style="95" customWidth="1"/>
    <col min="56" max="56" width="12.42578125" style="95" customWidth="1"/>
    <col min="57" max="57" width="2.5703125" style="95" customWidth="1"/>
    <col min="58" max="58" width="9.140625" style="95"/>
    <col min="59" max="59" width="10" style="95" bestFit="1" customWidth="1"/>
    <col min="60" max="16384" width="9.140625" style="95"/>
  </cols>
  <sheetData>
    <row r="1" spans="1:59" s="60" customFormat="1" ht="16.5">
      <c r="A1" s="289" t="s">
        <v>117</v>
      </c>
      <c r="B1" s="290"/>
      <c r="C1" s="291"/>
      <c r="G1" s="293" t="s">
        <v>94</v>
      </c>
      <c r="H1" s="292"/>
      <c r="I1" s="362">
        <f>Omnigen!I1</f>
        <v>8</v>
      </c>
      <c r="Q1" s="95"/>
      <c r="T1" s="384"/>
      <c r="W1" s="95"/>
      <c r="AN1" s="95"/>
    </row>
    <row r="2" spans="1:59" s="60" customFormat="1" ht="16.5">
      <c r="A2" s="289" t="s">
        <v>118</v>
      </c>
      <c r="B2" s="292"/>
      <c r="C2" s="292"/>
      <c r="D2" s="292"/>
      <c r="E2" s="292"/>
      <c r="F2" s="292"/>
      <c r="G2" s="292"/>
      <c r="Q2" s="95"/>
      <c r="T2" s="384"/>
      <c r="W2" s="95"/>
      <c r="AN2" s="95"/>
    </row>
    <row r="3" spans="1:59" s="60" customFormat="1" ht="17.25" customHeight="1" thickBot="1">
      <c r="A3" s="289" t="s">
        <v>17</v>
      </c>
      <c r="B3" s="52"/>
      <c r="C3" s="348">
        <f>Omnigen!C3</f>
        <v>22</v>
      </c>
      <c r="D3" s="348">
        <f>Omnigen!D3</f>
        <v>22</v>
      </c>
      <c r="E3" s="348">
        <f>Omnigen!E3</f>
        <v>20</v>
      </c>
      <c r="F3" s="348">
        <f>Omnigen!F3</f>
        <v>23</v>
      </c>
      <c r="G3" s="348">
        <f>Omnigen!G3</f>
        <v>19</v>
      </c>
      <c r="H3" s="348">
        <f>Omnigen!H3</f>
        <v>20</v>
      </c>
      <c r="I3" s="348">
        <f>Omnigen!I3</f>
        <v>22</v>
      </c>
      <c r="J3" s="348">
        <f>Omnigen!J3</f>
        <v>20</v>
      </c>
      <c r="K3" s="348">
        <f>Omnigen!K3</f>
        <v>22</v>
      </c>
      <c r="L3" s="348">
        <f>Omnigen!L3</f>
        <v>22</v>
      </c>
      <c r="M3" s="348">
        <f>Omnigen!M3</f>
        <v>22</v>
      </c>
      <c r="N3" s="348">
        <f>Omnigen!N3</f>
        <v>20</v>
      </c>
      <c r="O3" s="348">
        <f>Omnigen!O3</f>
        <v>254</v>
      </c>
      <c r="P3" s="263" t="s">
        <v>22</v>
      </c>
      <c r="Q3" s="95"/>
      <c r="T3" s="384"/>
      <c r="W3" s="95"/>
      <c r="AN3" s="95"/>
    </row>
    <row r="4" spans="1:59" s="54" customFormat="1" ht="13.5" customHeight="1">
      <c r="A4" s="570">
        <f ca="1">+NOW()</f>
        <v>43909.416901041666</v>
      </c>
      <c r="B4" s="570"/>
      <c r="C4" s="548" t="s">
        <v>143</v>
      </c>
      <c r="D4" s="549"/>
      <c r="E4" s="549"/>
      <c r="F4" s="549"/>
      <c r="G4" s="549"/>
      <c r="H4" s="549"/>
      <c r="I4" s="549"/>
      <c r="J4" s="549"/>
      <c r="K4" s="549"/>
      <c r="L4" s="549"/>
      <c r="M4" s="549"/>
      <c r="N4" s="549"/>
      <c r="O4" s="549"/>
      <c r="P4" s="550"/>
      <c r="Q4" s="350"/>
      <c r="R4" s="558" t="s">
        <v>90</v>
      </c>
      <c r="S4" s="559"/>
      <c r="T4" s="559"/>
      <c r="U4" s="559"/>
      <c r="V4" s="559"/>
      <c r="W4" s="350"/>
      <c r="X4" s="548" t="s">
        <v>82</v>
      </c>
      <c r="Y4" s="549"/>
      <c r="Z4" s="549"/>
      <c r="AA4" s="549"/>
      <c r="AB4" s="549"/>
      <c r="AC4" s="549"/>
      <c r="AD4" s="549"/>
      <c r="AE4" s="549"/>
      <c r="AF4" s="549"/>
      <c r="AG4" s="549"/>
      <c r="AH4" s="549"/>
      <c r="AI4" s="549"/>
      <c r="AJ4" s="549"/>
      <c r="AK4" s="549"/>
      <c r="AL4" s="549"/>
      <c r="AM4" s="550"/>
      <c r="AN4" s="350"/>
      <c r="AO4" s="548" t="s">
        <v>144</v>
      </c>
      <c r="AP4" s="549"/>
      <c r="AQ4" s="549"/>
      <c r="AR4" s="549"/>
      <c r="AS4" s="549"/>
      <c r="AT4" s="549"/>
      <c r="AU4" s="549"/>
      <c r="AV4" s="549"/>
      <c r="AW4" s="549"/>
      <c r="AX4" s="549"/>
      <c r="AY4" s="549"/>
      <c r="AZ4" s="549"/>
      <c r="BA4" s="549"/>
      <c r="BB4" s="549"/>
      <c r="BC4" s="549"/>
      <c r="BD4" s="550"/>
    </row>
    <row r="5" spans="1:59" s="53" customFormat="1" ht="13.5" customHeight="1" thickBot="1">
      <c r="A5" s="294"/>
      <c r="B5" s="52"/>
      <c r="C5" s="551"/>
      <c r="D5" s="552"/>
      <c r="E5" s="552"/>
      <c r="F5" s="552"/>
      <c r="G5" s="552"/>
      <c r="H5" s="552"/>
      <c r="I5" s="552"/>
      <c r="J5" s="552"/>
      <c r="K5" s="552"/>
      <c r="L5" s="552"/>
      <c r="M5" s="552"/>
      <c r="N5" s="552"/>
      <c r="O5" s="552"/>
      <c r="P5" s="553"/>
      <c r="Q5" s="351"/>
      <c r="R5" s="583" t="s">
        <v>93</v>
      </c>
      <c r="S5" s="577" t="s">
        <v>89</v>
      </c>
      <c r="T5" s="579" t="s">
        <v>91</v>
      </c>
      <c r="U5" s="581" t="s">
        <v>95</v>
      </c>
      <c r="V5" s="574" t="s">
        <v>92</v>
      </c>
      <c r="W5" s="351"/>
      <c r="X5" s="551"/>
      <c r="Y5" s="552"/>
      <c r="Z5" s="552"/>
      <c r="AA5" s="552"/>
      <c r="AB5" s="552"/>
      <c r="AC5" s="552"/>
      <c r="AD5" s="552"/>
      <c r="AE5" s="552"/>
      <c r="AF5" s="552"/>
      <c r="AG5" s="552"/>
      <c r="AH5" s="552"/>
      <c r="AI5" s="552"/>
      <c r="AJ5" s="552"/>
      <c r="AK5" s="552"/>
      <c r="AL5" s="552"/>
      <c r="AM5" s="553"/>
      <c r="AN5" s="351"/>
      <c r="AO5" s="551"/>
      <c r="AP5" s="552"/>
      <c r="AQ5" s="552"/>
      <c r="AR5" s="552"/>
      <c r="AS5" s="552"/>
      <c r="AT5" s="552"/>
      <c r="AU5" s="552"/>
      <c r="AV5" s="552"/>
      <c r="AW5" s="552"/>
      <c r="AX5" s="552"/>
      <c r="AY5" s="552"/>
      <c r="AZ5" s="552"/>
      <c r="BA5" s="552"/>
      <c r="BB5" s="552"/>
      <c r="BC5" s="552"/>
      <c r="BD5" s="553"/>
      <c r="BF5" s="541" t="s">
        <v>167</v>
      </c>
      <c r="BG5" s="541" t="s">
        <v>144</v>
      </c>
    </row>
    <row r="6" spans="1:59" ht="13.5" customHeight="1" thickBot="1">
      <c r="A6" s="556" t="s">
        <v>118</v>
      </c>
      <c r="B6" s="557"/>
      <c r="C6" s="295" t="s">
        <v>1</v>
      </c>
      <c r="D6" s="296" t="s">
        <v>2</v>
      </c>
      <c r="E6" s="296" t="s">
        <v>3</v>
      </c>
      <c r="F6" s="296" t="s">
        <v>4</v>
      </c>
      <c r="G6" s="296" t="s">
        <v>5</v>
      </c>
      <c r="H6" s="296" t="s">
        <v>6</v>
      </c>
      <c r="I6" s="296" t="s">
        <v>7</v>
      </c>
      <c r="J6" s="296" t="s">
        <v>8</v>
      </c>
      <c r="K6" s="296" t="s">
        <v>9</v>
      </c>
      <c r="L6" s="296" t="s">
        <v>10</v>
      </c>
      <c r="M6" s="296" t="s">
        <v>11</v>
      </c>
      <c r="N6" s="296" t="s">
        <v>12</v>
      </c>
      <c r="O6" s="297" t="s">
        <v>68</v>
      </c>
      <c r="P6" s="298" t="s">
        <v>150</v>
      </c>
      <c r="Q6" s="351"/>
      <c r="R6" s="584"/>
      <c r="S6" s="578"/>
      <c r="T6" s="580"/>
      <c r="U6" s="582"/>
      <c r="V6" s="575"/>
      <c r="W6" s="351"/>
      <c r="X6" s="556" t="s">
        <v>48</v>
      </c>
      <c r="Y6" s="557"/>
      <c r="Z6" s="295" t="s">
        <v>1</v>
      </c>
      <c r="AA6" s="296" t="s">
        <v>2</v>
      </c>
      <c r="AB6" s="296" t="s">
        <v>3</v>
      </c>
      <c r="AC6" s="296" t="s">
        <v>4</v>
      </c>
      <c r="AD6" s="296" t="s">
        <v>5</v>
      </c>
      <c r="AE6" s="296" t="s">
        <v>6</v>
      </c>
      <c r="AF6" s="296" t="s">
        <v>7</v>
      </c>
      <c r="AG6" s="296" t="s">
        <v>8</v>
      </c>
      <c r="AH6" s="296" t="s">
        <v>9</v>
      </c>
      <c r="AI6" s="296" t="s">
        <v>10</v>
      </c>
      <c r="AJ6" s="296" t="s">
        <v>11</v>
      </c>
      <c r="AK6" s="296" t="s">
        <v>12</v>
      </c>
      <c r="AL6" s="297" t="s">
        <v>68</v>
      </c>
      <c r="AM6" s="298" t="s">
        <v>150</v>
      </c>
      <c r="AN6" s="351"/>
      <c r="AO6" s="556" t="s">
        <v>50</v>
      </c>
      <c r="AP6" s="557"/>
      <c r="AQ6" s="295" t="s">
        <v>1</v>
      </c>
      <c r="AR6" s="296" t="s">
        <v>2</v>
      </c>
      <c r="AS6" s="296" t="s">
        <v>3</v>
      </c>
      <c r="AT6" s="296" t="s">
        <v>4</v>
      </c>
      <c r="AU6" s="296" t="s">
        <v>5</v>
      </c>
      <c r="AV6" s="296" t="s">
        <v>6</v>
      </c>
      <c r="AW6" s="296" t="s">
        <v>7</v>
      </c>
      <c r="AX6" s="296" t="s">
        <v>8</v>
      </c>
      <c r="AY6" s="296" t="s">
        <v>9</v>
      </c>
      <c r="AZ6" s="296" t="s">
        <v>10</v>
      </c>
      <c r="BA6" s="296" t="s">
        <v>11</v>
      </c>
      <c r="BB6" s="296" t="s">
        <v>12</v>
      </c>
      <c r="BC6" s="297" t="s">
        <v>68</v>
      </c>
      <c r="BD6" s="298" t="s">
        <v>150</v>
      </c>
      <c r="BF6" s="542" t="s">
        <v>197</v>
      </c>
      <c r="BG6" s="542" t="s">
        <v>197</v>
      </c>
    </row>
    <row r="7" spans="1:59" s="22" customFormat="1" ht="12.75" customHeight="1">
      <c r="A7" s="364" t="s">
        <v>70</v>
      </c>
      <c r="B7" s="299" t="s">
        <v>86</v>
      </c>
      <c r="C7" s="492">
        <v>258</v>
      </c>
      <c r="D7" s="493">
        <v>294.5</v>
      </c>
      <c r="E7" s="493">
        <v>219.5</v>
      </c>
      <c r="F7" s="493">
        <v>419.95</v>
      </c>
      <c r="G7" s="493">
        <v>323.52499999999998</v>
      </c>
      <c r="H7" s="493">
        <v>240.3</v>
      </c>
      <c r="I7" s="493">
        <v>362</v>
      </c>
      <c r="J7" s="493">
        <v>287.5</v>
      </c>
      <c r="K7" s="493">
        <v>239.5</v>
      </c>
      <c r="L7" s="493">
        <v>406</v>
      </c>
      <c r="M7" s="493">
        <v>288.5</v>
      </c>
      <c r="N7" s="494">
        <v>254</v>
      </c>
      <c r="O7" s="495">
        <f t="shared" ref="O7:O38" si="0">SUM(C7:J7)</f>
        <v>2405.2749999999996</v>
      </c>
      <c r="P7" s="496">
        <f>SUM(C7:N7)</f>
        <v>3593.2749999999996</v>
      </c>
      <c r="Q7" s="352"/>
      <c r="R7" s="313"/>
      <c r="S7" s="314"/>
      <c r="T7" s="385">
        <f t="shared" ref="T7:T13" si="1">O7/$O$3</f>
        <v>9.4695866141732274</v>
      </c>
      <c r="U7" s="313">
        <f t="shared" ref="U7:U13" si="2">+O7/$I$1</f>
        <v>300.65937499999995</v>
      </c>
      <c r="V7" s="353">
        <f>O7/$O$55</f>
        <v>0.5407676448833042</v>
      </c>
      <c r="W7" s="352"/>
      <c r="X7" s="377"/>
      <c r="Y7" s="299" t="s">
        <v>86</v>
      </c>
      <c r="Z7" s="492">
        <v>84991.81</v>
      </c>
      <c r="AA7" s="493">
        <v>96210.95</v>
      </c>
      <c r="AB7" s="493">
        <v>72843.39</v>
      </c>
      <c r="AC7" s="493">
        <v>138522.76</v>
      </c>
      <c r="AD7" s="493">
        <v>106712.18</v>
      </c>
      <c r="AE7" s="493">
        <v>80108.87</v>
      </c>
      <c r="AF7" s="493">
        <v>122368.64</v>
      </c>
      <c r="AG7" s="493">
        <v>100050.51</v>
      </c>
      <c r="AH7" s="493">
        <v>83870.02</v>
      </c>
      <c r="AI7" s="493">
        <v>141929.20000000001</v>
      </c>
      <c r="AJ7" s="493">
        <v>100625.21</v>
      </c>
      <c r="AK7" s="494">
        <v>88196.41</v>
      </c>
      <c r="AL7" s="495">
        <f t="shared" ref="AL7:AL38" si="3">SUM(Z7:AG7)</f>
        <v>801809.11</v>
      </c>
      <c r="AM7" s="496">
        <f t="shared" ref="AM7:AM62" si="4">SUM(Z7:AK7)</f>
        <v>1216429.95</v>
      </c>
      <c r="AN7" s="352"/>
      <c r="AO7" s="377"/>
      <c r="AP7" s="299" t="s">
        <v>86</v>
      </c>
      <c r="AQ7" s="405">
        <v>131274.01999999999</v>
      </c>
      <c r="AR7" s="405">
        <v>148272.95000000001</v>
      </c>
      <c r="AS7" s="405">
        <v>110987</v>
      </c>
      <c r="AT7" s="405">
        <v>206446.39</v>
      </c>
      <c r="AU7" s="405">
        <v>156846.31</v>
      </c>
      <c r="AV7" s="405">
        <v>118738.21</v>
      </c>
      <c r="AW7" s="405">
        <v>179995.44</v>
      </c>
      <c r="AX7" s="405">
        <v>143604.32</v>
      </c>
      <c r="AY7" s="405">
        <v>123920.62</v>
      </c>
      <c r="AZ7" s="405">
        <v>209979.01</v>
      </c>
      <c r="BA7" s="405">
        <v>148035.41</v>
      </c>
      <c r="BB7" s="405">
        <v>129482.01</v>
      </c>
      <c r="BC7" s="301">
        <f t="shared" ref="BC7:BC38" si="5">SUM(AQ7:AX7)</f>
        <v>1196164.6399999999</v>
      </c>
      <c r="BD7" s="302">
        <f t="shared" ref="BD7:BD62" si="6">SUM(AQ7:BB7)</f>
        <v>1807581.6899999997</v>
      </c>
    </row>
    <row r="8" spans="1:59" s="22" customFormat="1" ht="12.75" customHeight="1">
      <c r="A8" s="310"/>
      <c r="B8" s="299" t="s">
        <v>96</v>
      </c>
      <c r="C8" s="497">
        <v>345</v>
      </c>
      <c r="D8" s="487">
        <v>341.95</v>
      </c>
      <c r="E8" s="487">
        <v>294</v>
      </c>
      <c r="F8" s="487">
        <v>310</v>
      </c>
      <c r="G8" s="487">
        <v>250</v>
      </c>
      <c r="H8" s="487">
        <v>269.5</v>
      </c>
      <c r="I8" s="487">
        <v>294</v>
      </c>
      <c r="J8" s="487">
        <v>272</v>
      </c>
      <c r="K8" s="487">
        <v>266</v>
      </c>
      <c r="L8" s="487">
        <v>284</v>
      </c>
      <c r="M8" s="487">
        <v>335.5</v>
      </c>
      <c r="N8" s="488">
        <v>367.97500000000002</v>
      </c>
      <c r="O8" s="498">
        <f t="shared" si="0"/>
        <v>2376.4499999999998</v>
      </c>
      <c r="P8" s="489">
        <f>SUM(C8:N8)</f>
        <v>3629.9249999999997</v>
      </c>
      <c r="Q8" s="352"/>
      <c r="R8" s="313">
        <f>+O8-O7</f>
        <v>-28.824999999999818</v>
      </c>
      <c r="S8" s="314">
        <f>IF(ISERR(R8/O7),0,(R8/O7))</f>
        <v>-1.198407666483035E-2</v>
      </c>
      <c r="T8" s="385">
        <f t="shared" si="1"/>
        <v>9.356102362204723</v>
      </c>
      <c r="U8" s="313">
        <f t="shared" si="2"/>
        <v>297.05624999999998</v>
      </c>
      <c r="V8" s="353">
        <f>O8/$O$56</f>
        <v>0.52126835939784255</v>
      </c>
      <c r="W8" s="352"/>
      <c r="X8" s="377"/>
      <c r="Y8" s="299" t="s">
        <v>96</v>
      </c>
      <c r="Z8" s="497">
        <v>120725.81</v>
      </c>
      <c r="AA8" s="487">
        <v>118866.89</v>
      </c>
      <c r="AB8" s="487">
        <v>101979.94</v>
      </c>
      <c r="AC8" s="487">
        <v>107649.62</v>
      </c>
      <c r="AD8" s="487">
        <v>87543.85</v>
      </c>
      <c r="AE8" s="487">
        <v>93529.87</v>
      </c>
      <c r="AF8" s="487">
        <v>104465.77</v>
      </c>
      <c r="AG8" s="487">
        <v>95011.9</v>
      </c>
      <c r="AH8" s="487">
        <v>93918.01</v>
      </c>
      <c r="AI8" s="487">
        <v>100097.8</v>
      </c>
      <c r="AJ8" s="487">
        <v>120722.79</v>
      </c>
      <c r="AK8" s="488">
        <v>130142.644</v>
      </c>
      <c r="AL8" s="498">
        <f t="shared" si="3"/>
        <v>829773.65</v>
      </c>
      <c r="AM8" s="489">
        <f t="shared" si="4"/>
        <v>1274654.8940000001</v>
      </c>
      <c r="AN8" s="352"/>
      <c r="AO8" s="377"/>
      <c r="AP8" s="299" t="s">
        <v>96</v>
      </c>
      <c r="AQ8" s="394">
        <v>174447.41</v>
      </c>
      <c r="AR8" s="394">
        <v>175009.8</v>
      </c>
      <c r="AS8" s="394">
        <v>150531.94</v>
      </c>
      <c r="AT8" s="394">
        <v>157306.72</v>
      </c>
      <c r="AU8" s="394">
        <v>126344.45</v>
      </c>
      <c r="AV8" s="394">
        <v>136376.26999999999</v>
      </c>
      <c r="AW8" s="394">
        <v>152456.37</v>
      </c>
      <c r="AX8" s="394">
        <v>137500.29999999999</v>
      </c>
      <c r="AY8" s="394">
        <v>133439.21</v>
      </c>
      <c r="AZ8" s="394">
        <v>142348.79999999999</v>
      </c>
      <c r="BA8" s="394">
        <v>174366.69</v>
      </c>
      <c r="BB8" s="394">
        <v>186871.44399999999</v>
      </c>
      <c r="BC8" s="301">
        <f t="shared" si="5"/>
        <v>1209973.26</v>
      </c>
      <c r="BD8" s="302">
        <f t="shared" si="6"/>
        <v>1846999.4039999999</v>
      </c>
    </row>
    <row r="9" spans="1:59" s="22" customFormat="1" ht="12.75" customHeight="1">
      <c r="A9" s="310"/>
      <c r="B9" s="299" t="s">
        <v>119</v>
      </c>
      <c r="C9" s="499">
        <v>331.5</v>
      </c>
      <c r="D9" s="500">
        <v>448.5</v>
      </c>
      <c r="E9" s="500">
        <v>518.5</v>
      </c>
      <c r="F9" s="500">
        <v>388</v>
      </c>
      <c r="G9" s="500">
        <v>321</v>
      </c>
      <c r="H9" s="500">
        <v>512</v>
      </c>
      <c r="I9" s="516">
        <v>577</v>
      </c>
      <c r="J9" s="500">
        <v>572.04600000000005</v>
      </c>
      <c r="K9" s="500">
        <v>590.38580000000002</v>
      </c>
      <c r="L9" s="500">
        <v>480.50050000000101</v>
      </c>
      <c r="M9" s="500">
        <v>710.46295500000201</v>
      </c>
      <c r="N9" s="488">
        <v>500.09130000000101</v>
      </c>
      <c r="O9" s="498">
        <f t="shared" si="0"/>
        <v>3668.5460000000003</v>
      </c>
      <c r="P9" s="489">
        <f>SUM(C9:N9)</f>
        <v>5949.986555000004</v>
      </c>
      <c r="Q9" s="352"/>
      <c r="R9" s="313">
        <f>+O9-O8</f>
        <v>1292.0960000000005</v>
      </c>
      <c r="S9" s="314">
        <f>IF(ISERR(R9/O8),0,(R9/O8))</f>
        <v>0.54370847272191736</v>
      </c>
      <c r="T9" s="385">
        <f t="shared" si="1"/>
        <v>14.443094488188978</v>
      </c>
      <c r="U9" s="313">
        <f t="shared" si="2"/>
        <v>458.56825000000003</v>
      </c>
      <c r="V9" s="353">
        <f>O9/$O$57</f>
        <v>0.59272580978724509</v>
      </c>
      <c r="W9" s="352"/>
      <c r="X9" s="377"/>
      <c r="Y9" s="299" t="s">
        <v>119</v>
      </c>
      <c r="Z9" s="499">
        <v>114782.1</v>
      </c>
      <c r="AA9" s="500">
        <v>160636.26999999999</v>
      </c>
      <c r="AB9" s="500">
        <v>184246.46</v>
      </c>
      <c r="AC9" s="500">
        <v>137232.57999999999</v>
      </c>
      <c r="AD9" s="500">
        <v>112145.1</v>
      </c>
      <c r="AE9" s="500">
        <v>179248.62</v>
      </c>
      <c r="AF9" s="500">
        <v>200120.43</v>
      </c>
      <c r="AG9" s="500">
        <v>197256.76</v>
      </c>
      <c r="AH9" s="500">
        <v>205378.3596</v>
      </c>
      <c r="AI9" s="500">
        <v>164562.92449999999</v>
      </c>
      <c r="AJ9" s="500">
        <v>240652.73749999999</v>
      </c>
      <c r="AK9" s="488">
        <v>169253.8088</v>
      </c>
      <c r="AL9" s="498">
        <f t="shared" si="3"/>
        <v>1285668.3199999998</v>
      </c>
      <c r="AM9" s="489">
        <f t="shared" si="4"/>
        <v>2065516.1503999999</v>
      </c>
      <c r="AN9" s="352"/>
      <c r="AO9" s="377"/>
      <c r="AP9" s="299" t="s">
        <v>119</v>
      </c>
      <c r="AQ9" s="394">
        <v>168653.8</v>
      </c>
      <c r="AR9" s="394">
        <v>224407.18</v>
      </c>
      <c r="AS9" s="394">
        <v>259560.37</v>
      </c>
      <c r="AT9" s="394">
        <v>192106.78</v>
      </c>
      <c r="AU9" s="394">
        <v>156465.9</v>
      </c>
      <c r="AV9" s="394">
        <v>253345.22</v>
      </c>
      <c r="AW9" s="394">
        <v>279689.23</v>
      </c>
      <c r="AX9" s="394">
        <v>276154.90999999997</v>
      </c>
      <c r="AY9" s="394">
        <v>287454.40960000001</v>
      </c>
      <c r="AZ9" s="394">
        <v>235241.07449999999</v>
      </c>
      <c r="BA9" s="394">
        <v>341994.92749999999</v>
      </c>
      <c r="BB9" s="394">
        <v>235646.01879999999</v>
      </c>
      <c r="BC9" s="301">
        <f t="shared" si="5"/>
        <v>1810383.39</v>
      </c>
      <c r="BD9" s="302">
        <f t="shared" si="6"/>
        <v>2910719.8204000001</v>
      </c>
    </row>
    <row r="10" spans="1:59" s="22" customFormat="1" ht="12.75" customHeight="1">
      <c r="A10" s="310"/>
      <c r="B10" s="299" t="s">
        <v>124</v>
      </c>
      <c r="C10" s="499">
        <v>595.93510000000094</v>
      </c>
      <c r="D10" s="500">
        <v>608.344300000001</v>
      </c>
      <c r="E10" s="500">
        <v>601.44660000000101</v>
      </c>
      <c r="F10" s="500">
        <v>557.76380000000097</v>
      </c>
      <c r="G10" s="500">
        <v>485.50050000000101</v>
      </c>
      <c r="H10" s="500">
        <v>606.13970000000097</v>
      </c>
      <c r="I10" s="516">
        <v>503.13095000000101</v>
      </c>
      <c r="J10" s="500">
        <v>435.33454750000101</v>
      </c>
      <c r="K10" s="500">
        <v>457.94299999999998</v>
      </c>
      <c r="L10" s="500">
        <v>256.91520000000003</v>
      </c>
      <c r="M10" s="500">
        <v>444.61309999999997</v>
      </c>
      <c r="N10" s="490">
        <v>376.28715</v>
      </c>
      <c r="O10" s="498">
        <f t="shared" si="0"/>
        <v>4393.5954975000077</v>
      </c>
      <c r="P10" s="489">
        <f>SUM(C10:N10)</f>
        <v>5929.353947500008</v>
      </c>
      <c r="Q10" s="352"/>
      <c r="R10" s="313">
        <f>+O10-O9</f>
        <v>725.04949750000742</v>
      </c>
      <c r="S10" s="314">
        <f>IF(ISERR(R10/O9),0,(R10/O9))</f>
        <v>0.19763947283201774</v>
      </c>
      <c r="T10" s="385">
        <f t="shared" si="1"/>
        <v>17.297620068897668</v>
      </c>
      <c r="U10" s="313">
        <f t="shared" si="2"/>
        <v>549.19943718750096</v>
      </c>
      <c r="V10" s="353">
        <f>O10/$O$57</f>
        <v>0.7098718263675271</v>
      </c>
      <c r="W10" s="352"/>
      <c r="X10" s="377"/>
      <c r="Y10" s="299" t="s">
        <v>124</v>
      </c>
      <c r="Z10" s="499">
        <v>201780.71580000001</v>
      </c>
      <c r="AA10" s="500">
        <v>209955.3058</v>
      </c>
      <c r="AB10" s="500">
        <v>220962.7555</v>
      </c>
      <c r="AC10" s="500">
        <v>207951.0067</v>
      </c>
      <c r="AD10" s="500">
        <v>185390.07610000001</v>
      </c>
      <c r="AE10" s="500">
        <v>227838.97570000001</v>
      </c>
      <c r="AF10" s="500">
        <v>183308.5693</v>
      </c>
      <c r="AG10" s="500">
        <v>159559.15599999999</v>
      </c>
      <c r="AH10" s="500">
        <v>167357.5031</v>
      </c>
      <c r="AI10" s="500">
        <v>94573.987899999993</v>
      </c>
      <c r="AJ10" s="500">
        <v>158370.41500000001</v>
      </c>
      <c r="AK10" s="490">
        <v>133448.65489999999</v>
      </c>
      <c r="AL10" s="498">
        <f t="shared" si="3"/>
        <v>1596746.5609000002</v>
      </c>
      <c r="AM10" s="489">
        <f t="shared" si="4"/>
        <v>2150497.1218000003</v>
      </c>
      <c r="AN10" s="352"/>
      <c r="AO10" s="377"/>
      <c r="AP10" s="299" t="s">
        <v>124</v>
      </c>
      <c r="AQ10" s="394">
        <v>282001.03580000001</v>
      </c>
      <c r="AR10" s="394">
        <v>298068.28580000001</v>
      </c>
      <c r="AS10" s="394">
        <v>309322.57549999998</v>
      </c>
      <c r="AT10" s="394">
        <v>288808.0367</v>
      </c>
      <c r="AU10" s="394">
        <v>258994.57610000001</v>
      </c>
      <c r="AV10" s="394">
        <v>315579.12569999998</v>
      </c>
      <c r="AW10" s="394">
        <v>257260.86929999999</v>
      </c>
      <c r="AX10" s="394">
        <v>228480.95600000001</v>
      </c>
      <c r="AY10" s="394">
        <v>235742.1231</v>
      </c>
      <c r="AZ10" s="394">
        <v>133557.61790000001</v>
      </c>
      <c r="BA10" s="394">
        <v>225484.17499999999</v>
      </c>
      <c r="BB10" s="394">
        <v>188402.24489999999</v>
      </c>
      <c r="BC10" s="301">
        <f t="shared" si="5"/>
        <v>2238515.4608999998</v>
      </c>
      <c r="BD10" s="302">
        <f t="shared" si="6"/>
        <v>3021701.6217999994</v>
      </c>
    </row>
    <row r="11" spans="1:59" s="22" customFormat="1" ht="12.75" customHeight="1">
      <c r="A11" s="475"/>
      <c r="B11" s="299" t="s">
        <v>139</v>
      </c>
      <c r="C11" s="499">
        <v>412.4418</v>
      </c>
      <c r="D11" s="487">
        <v>396.67970000000003</v>
      </c>
      <c r="E11" s="488">
        <v>375.75900000000001</v>
      </c>
      <c r="F11" s="488">
        <v>420.72570000000098</v>
      </c>
      <c r="G11" s="488">
        <v>414.80044249999997</v>
      </c>
      <c r="H11" s="488">
        <v>352.79230000000001</v>
      </c>
      <c r="I11" s="488">
        <v>554.150000000001</v>
      </c>
      <c r="J11" s="488">
        <v>435.4919625</v>
      </c>
      <c r="K11" s="488">
        <v>354.71300000000002</v>
      </c>
      <c r="L11" s="488">
        <v>419.64640000000099</v>
      </c>
      <c r="M11" s="500">
        <v>443.99930000000103</v>
      </c>
      <c r="N11" s="500">
        <v>416.15789999999998</v>
      </c>
      <c r="O11" s="498">
        <f t="shared" si="0"/>
        <v>3362.8409050000018</v>
      </c>
      <c r="P11" s="489">
        <f t="shared" ref="P11" si="7">SUM(C11:N11)</f>
        <v>4997.3575050000045</v>
      </c>
      <c r="Q11" s="352"/>
      <c r="R11" s="313">
        <f t="shared" ref="R11:R12" si="8">+O11-O10</f>
        <v>-1030.7545925000059</v>
      </c>
      <c r="S11" s="314">
        <f>IF(ISERR(R11/O10),0,(R11/O10))</f>
        <v>-0.23460388947651503</v>
      </c>
      <c r="T11" s="385">
        <f t="shared" ref="T11:T12" si="9">O11/$O$3</f>
        <v>13.239531122047252</v>
      </c>
      <c r="U11" s="313">
        <f t="shared" ref="U11:U12" si="10">+O11/$I$1</f>
        <v>420.35511312500023</v>
      </c>
      <c r="V11" s="353">
        <f t="shared" ref="V11:V12" si="11">O11/$O$57</f>
        <v>0.54333313487190793</v>
      </c>
      <c r="W11" s="352"/>
      <c r="X11" s="475"/>
      <c r="Y11" s="299" t="s">
        <v>139</v>
      </c>
      <c r="Z11" s="499">
        <v>152460.78229999999</v>
      </c>
      <c r="AA11" s="487">
        <v>149020.4859</v>
      </c>
      <c r="AB11" s="488">
        <v>140391.6404</v>
      </c>
      <c r="AC11" s="488">
        <v>154448.01360000001</v>
      </c>
      <c r="AD11" s="488">
        <v>149317.48370000001</v>
      </c>
      <c r="AE11" s="488">
        <v>126330.6035</v>
      </c>
      <c r="AF11" s="488">
        <v>198675.8014</v>
      </c>
      <c r="AG11" s="488">
        <v>174409.3266</v>
      </c>
      <c r="AH11" s="488">
        <v>142175.35800000001</v>
      </c>
      <c r="AI11" s="488">
        <v>177570.43659999999</v>
      </c>
      <c r="AJ11" s="500">
        <v>182445.6704</v>
      </c>
      <c r="AK11" s="500">
        <v>172367.79319999999</v>
      </c>
      <c r="AL11" s="498">
        <f t="shared" si="3"/>
        <v>1245054.1373999999</v>
      </c>
      <c r="AM11" s="489">
        <f t="shared" ref="AM11:AM12" si="12">SUM(Z11:AK11)</f>
        <v>1919613.3955999997</v>
      </c>
      <c r="AN11" s="352"/>
      <c r="AO11" s="475"/>
      <c r="AP11" s="299" t="s">
        <v>139</v>
      </c>
      <c r="AQ11" s="464">
        <v>216302.5723</v>
      </c>
      <c r="AR11" s="464">
        <v>211695.84589999999</v>
      </c>
      <c r="AS11" s="394">
        <v>197875.0104</v>
      </c>
      <c r="AT11" s="394">
        <v>222446.37359999999</v>
      </c>
      <c r="AU11" s="394">
        <v>211005.63370000001</v>
      </c>
      <c r="AV11" s="394">
        <v>181998.24350000001</v>
      </c>
      <c r="AW11" s="394">
        <v>280635.08140000002</v>
      </c>
      <c r="AX11" s="394">
        <v>240506.68659999999</v>
      </c>
      <c r="AY11" s="394">
        <v>196896.49799999999</v>
      </c>
      <c r="AZ11" s="394">
        <v>242319.9466</v>
      </c>
      <c r="BA11" s="464">
        <v>242319.9466</v>
      </c>
      <c r="BB11" s="394">
        <v>236871.04319999999</v>
      </c>
      <c r="BC11" s="301">
        <f t="shared" si="5"/>
        <v>1762465.4473999999</v>
      </c>
      <c r="BD11" s="302">
        <f t="shared" ref="BD11" si="13">SUM(AQ11:BB11)</f>
        <v>2680872.8818000001</v>
      </c>
      <c r="BF11" s="340">
        <f>SUM(F11:H11)</f>
        <v>1188.3184425000011</v>
      </c>
      <c r="BG11" s="340">
        <f>SUM(AT11:AV11)</f>
        <v>615450.25080000004</v>
      </c>
    </row>
    <row r="12" spans="1:59" s="22" customFormat="1" ht="12.75" customHeight="1">
      <c r="A12" s="310"/>
      <c r="B12" s="299" t="s">
        <v>193</v>
      </c>
      <c r="C12" s="499">
        <v>531.87640000000101</v>
      </c>
      <c r="D12" s="490">
        <v>391.46261249999998</v>
      </c>
      <c r="E12" s="488">
        <v>414.96955500000001</v>
      </c>
      <c r="F12" s="490">
        <v>423.40968500000002</v>
      </c>
      <c r="G12" s="488">
        <v>374.09306249999997</v>
      </c>
      <c r="H12" s="488">
        <v>444.4085</v>
      </c>
      <c r="I12" s="488">
        <v>446.61309999999997</v>
      </c>
      <c r="J12" s="488">
        <v>379.4751</v>
      </c>
      <c r="K12" s="508">
        <v>475.25177001436549</v>
      </c>
      <c r="L12" s="508">
        <v>460.28880866425982</v>
      </c>
      <c r="M12" s="509">
        <v>426.47058823529414</v>
      </c>
      <c r="N12" s="509">
        <v>443.91206313416001</v>
      </c>
      <c r="O12" s="498">
        <f t="shared" si="0"/>
        <v>3406.3080150000014</v>
      </c>
      <c r="P12" s="489">
        <f t="shared" ref="P12:P62" si="14">SUM(C12:N12)</f>
        <v>5212.2312450480813</v>
      </c>
      <c r="Q12" s="352"/>
      <c r="R12" s="313">
        <f t="shared" si="8"/>
        <v>43.467109999999593</v>
      </c>
      <c r="S12" s="314">
        <f>IF(ISERR(R12/O11),0,(R12/O11))</f>
        <v>1.2925711096047099E-2</v>
      </c>
      <c r="T12" s="385">
        <f t="shared" si="9"/>
        <v>13.410661476377959</v>
      </c>
      <c r="U12" s="313">
        <f t="shared" si="10"/>
        <v>425.78850187500018</v>
      </c>
      <c r="V12" s="353">
        <f t="shared" si="11"/>
        <v>0.55035610200217178</v>
      </c>
      <c r="W12" s="352"/>
      <c r="X12" s="377"/>
      <c r="Y12" s="299" t="s">
        <v>193</v>
      </c>
      <c r="Z12" s="499">
        <v>224128.8118</v>
      </c>
      <c r="AA12" s="490">
        <v>161993.99919999999</v>
      </c>
      <c r="AB12" s="488">
        <v>173703.83470000001</v>
      </c>
      <c r="AC12" s="490">
        <v>180245.99299999999</v>
      </c>
      <c r="AD12" s="488">
        <v>165143.68220000001</v>
      </c>
      <c r="AE12" s="488">
        <v>180882.89660000001</v>
      </c>
      <c r="AF12" s="488">
        <v>191204.48240000001</v>
      </c>
      <c r="AG12" s="488">
        <v>163874.46350000001</v>
      </c>
      <c r="AH12" s="508">
        <v>200595.15081102189</v>
      </c>
      <c r="AI12" s="508">
        <v>191714.39420216336</v>
      </c>
      <c r="AJ12" s="509">
        <v>176173.91267116155</v>
      </c>
      <c r="AK12" s="509">
        <v>183947.69394566939</v>
      </c>
      <c r="AL12" s="498">
        <f t="shared" si="3"/>
        <v>1441178.1634000002</v>
      </c>
      <c r="AM12" s="489">
        <f t="shared" si="12"/>
        <v>2193609.3150300165</v>
      </c>
      <c r="AN12" s="352"/>
      <c r="AO12" s="377"/>
      <c r="AP12" s="299" t="s">
        <v>193</v>
      </c>
      <c r="AQ12" s="394">
        <v>306350.07179999998</v>
      </c>
      <c r="AR12" s="529">
        <v>219872.39920000001</v>
      </c>
      <c r="AS12" s="394">
        <v>235704.72469999999</v>
      </c>
      <c r="AT12" s="529">
        <v>243948.58300000001</v>
      </c>
      <c r="AU12" s="394">
        <v>222514.80220000001</v>
      </c>
      <c r="AV12" s="394">
        <v>246162.02660000001</v>
      </c>
      <c r="AW12" s="394">
        <v>260603.49239999999</v>
      </c>
      <c r="AX12" s="394">
        <v>219429.08350000001</v>
      </c>
      <c r="AY12" s="336">
        <v>271803.53882718831</v>
      </c>
      <c r="AZ12" s="336">
        <v>259449.91298882465</v>
      </c>
      <c r="BA12" s="336">
        <v>241388.64292309852</v>
      </c>
      <c r="BB12" s="336">
        <v>250081.10165301283</v>
      </c>
      <c r="BC12" s="301">
        <f t="shared" si="5"/>
        <v>1954585.1833999997</v>
      </c>
      <c r="BD12" s="302">
        <f t="shared" si="6"/>
        <v>2977308.379792124</v>
      </c>
      <c r="BF12" s="340">
        <f>SUM(F12:H12)</f>
        <v>1241.9112474999999</v>
      </c>
      <c r="BG12" s="340">
        <f>SUM(AT12:AV12)</f>
        <v>712625.4118</v>
      </c>
    </row>
    <row r="13" spans="1:59" s="22" customFormat="1" ht="12.75" customHeight="1">
      <c r="A13" s="554"/>
      <c r="B13" s="299" t="s">
        <v>194</v>
      </c>
      <c r="C13" s="497">
        <v>424.99999999999989</v>
      </c>
      <c r="D13" s="487">
        <v>435</v>
      </c>
      <c r="E13" s="487">
        <v>425</v>
      </c>
      <c r="F13" s="487">
        <v>450.00000000000011</v>
      </c>
      <c r="G13" s="487">
        <v>410</v>
      </c>
      <c r="H13" s="488">
        <v>400</v>
      </c>
      <c r="I13" s="488">
        <v>534.99999999999989</v>
      </c>
      <c r="J13" s="488">
        <v>425</v>
      </c>
      <c r="K13" s="487">
        <v>369.99999999999989</v>
      </c>
      <c r="L13" s="487">
        <v>425</v>
      </c>
      <c r="M13" s="487">
        <v>434.99999999999989</v>
      </c>
      <c r="N13" s="488">
        <v>450</v>
      </c>
      <c r="O13" s="498">
        <f t="shared" si="0"/>
        <v>3505</v>
      </c>
      <c r="P13" s="489">
        <f t="shared" si="14"/>
        <v>5185</v>
      </c>
      <c r="Q13" s="352"/>
      <c r="R13" s="313"/>
      <c r="S13" s="314"/>
      <c r="T13" s="385">
        <f t="shared" si="1"/>
        <v>13.799212598425196</v>
      </c>
      <c r="U13" s="313">
        <f t="shared" si="2"/>
        <v>438.125</v>
      </c>
      <c r="V13" s="353">
        <f>O13/$O$61</f>
        <v>0.5248577418388739</v>
      </c>
      <c r="W13" s="352"/>
      <c r="X13" s="554"/>
      <c r="Y13" s="299" t="s">
        <v>194</v>
      </c>
      <c r="Z13" s="497">
        <v>174947.32194942411</v>
      </c>
      <c r="AA13" s="487">
        <v>178082.0030606557</v>
      </c>
      <c r="AB13" s="487">
        <v>175462.1296495893</v>
      </c>
      <c r="AC13" s="487">
        <v>183294.28879671491</v>
      </c>
      <c r="AD13" s="487">
        <v>169418.11199803621</v>
      </c>
      <c r="AE13" s="488">
        <v>166306.37141173429</v>
      </c>
      <c r="AF13" s="488">
        <v>214969.53608247419</v>
      </c>
      <c r="AG13" s="488">
        <v>175457.86160479669</v>
      </c>
      <c r="AH13" s="487">
        <v>154791.97711785941</v>
      </c>
      <c r="AI13" s="487">
        <v>173697.62678667039</v>
      </c>
      <c r="AJ13" s="487">
        <v>178237.9159540754</v>
      </c>
      <c r="AK13" s="488">
        <v>183905.1667027488</v>
      </c>
      <c r="AL13" s="498">
        <f t="shared" si="3"/>
        <v>1437937.6245534255</v>
      </c>
      <c r="AM13" s="489">
        <f t="shared" si="4"/>
        <v>2128570.3111147797</v>
      </c>
      <c r="AN13" s="352"/>
      <c r="AO13" s="554"/>
      <c r="AP13" s="299" t="s">
        <v>194</v>
      </c>
      <c r="AQ13" s="394">
        <v>241947.1304921082</v>
      </c>
      <c r="AR13" s="394">
        <v>246166.6748512717</v>
      </c>
      <c r="AS13" s="394">
        <v>241730.0788537334</v>
      </c>
      <c r="AT13" s="394">
        <v>252867.34574331931</v>
      </c>
      <c r="AU13" s="394">
        <v>232993.82719529039</v>
      </c>
      <c r="AV13" s="394">
        <v>229458.46962929741</v>
      </c>
      <c r="AW13" s="394">
        <v>296557.31958762882</v>
      </c>
      <c r="AX13" s="394">
        <v>242744.20698559549</v>
      </c>
      <c r="AY13" s="394">
        <v>214047.1437884953</v>
      </c>
      <c r="AZ13" s="394">
        <v>239728.42647749709</v>
      </c>
      <c r="BA13" s="394">
        <v>246444.34622871751</v>
      </c>
      <c r="BB13" s="394">
        <v>254905.44626657289</v>
      </c>
      <c r="BC13" s="301">
        <f t="shared" si="5"/>
        <v>1984465.0533382448</v>
      </c>
      <c r="BD13" s="302">
        <f t="shared" si="6"/>
        <v>2939590.4160995274</v>
      </c>
      <c r="BF13" s="340">
        <f>SUM(F13:H13)</f>
        <v>1260</v>
      </c>
      <c r="BG13" s="340">
        <f>SUM(AT13:AV13)</f>
        <v>715319.64256790711</v>
      </c>
    </row>
    <row r="14" spans="1:59" s="22" customFormat="1" ht="12.75" customHeight="1" thickBot="1">
      <c r="A14" s="555"/>
      <c r="B14" s="305" t="s">
        <v>18</v>
      </c>
      <c r="C14" s="501">
        <f>C12-C13</f>
        <v>106.87640000000113</v>
      </c>
      <c r="D14" s="502">
        <f t="shared" ref="D14:N14" si="15">D12-D13</f>
        <v>-43.537387500000023</v>
      </c>
      <c r="E14" s="502">
        <f t="shared" si="15"/>
        <v>-10.030444999999986</v>
      </c>
      <c r="F14" s="502">
        <f t="shared" si="15"/>
        <v>-26.590315000000089</v>
      </c>
      <c r="G14" s="502">
        <f t="shared" si="15"/>
        <v>-35.906937500000026</v>
      </c>
      <c r="H14" s="503">
        <f t="shared" si="15"/>
        <v>44.408500000000004</v>
      </c>
      <c r="I14" s="503">
        <f t="shared" si="15"/>
        <v>-88.386899999999912</v>
      </c>
      <c r="J14" s="503">
        <f t="shared" si="15"/>
        <v>-45.524900000000002</v>
      </c>
      <c r="K14" s="502">
        <f t="shared" si="15"/>
        <v>105.2517700143656</v>
      </c>
      <c r="L14" s="502">
        <f t="shared" si="15"/>
        <v>35.288808664259818</v>
      </c>
      <c r="M14" s="502">
        <f t="shared" si="15"/>
        <v>-8.5294117647057419</v>
      </c>
      <c r="N14" s="503">
        <f t="shared" si="15"/>
        <v>-6.0879368658399926</v>
      </c>
      <c r="O14" s="504">
        <f t="shared" si="0"/>
        <v>-98.691984999998908</v>
      </c>
      <c r="P14" s="491">
        <f t="shared" si="14"/>
        <v>27.23124504808078</v>
      </c>
      <c r="Q14" s="352"/>
      <c r="R14" s="320"/>
      <c r="S14" s="321"/>
      <c r="T14" s="386"/>
      <c r="U14" s="320"/>
      <c r="V14" s="355"/>
      <c r="W14" s="352"/>
      <c r="X14" s="555"/>
      <c r="Y14" s="305" t="s">
        <v>18</v>
      </c>
      <c r="Z14" s="501">
        <f>Z12-Z13</f>
        <v>49181.48985057589</v>
      </c>
      <c r="AA14" s="502">
        <f t="shared" ref="AA14:AK14" si="16">AA12-AA13</f>
        <v>-16088.003860655706</v>
      </c>
      <c r="AB14" s="502">
        <f t="shared" si="16"/>
        <v>-1758.2949495892972</v>
      </c>
      <c r="AC14" s="502">
        <f t="shared" si="16"/>
        <v>-3048.2957967149268</v>
      </c>
      <c r="AD14" s="502">
        <f t="shared" si="16"/>
        <v>-4274.4297980362026</v>
      </c>
      <c r="AE14" s="503">
        <f t="shared" si="16"/>
        <v>14576.525188265718</v>
      </c>
      <c r="AF14" s="503">
        <f t="shared" si="16"/>
        <v>-23765.053682474187</v>
      </c>
      <c r="AG14" s="503">
        <f t="shared" si="16"/>
        <v>-11583.398104796681</v>
      </c>
      <c r="AH14" s="502">
        <f t="shared" si="16"/>
        <v>45803.173693162476</v>
      </c>
      <c r="AI14" s="502">
        <f t="shared" si="16"/>
        <v>18016.76741549297</v>
      </c>
      <c r="AJ14" s="502">
        <f t="shared" si="16"/>
        <v>-2064.0032829138509</v>
      </c>
      <c r="AK14" s="503">
        <f t="shared" si="16"/>
        <v>42.52724292059429</v>
      </c>
      <c r="AL14" s="504">
        <f t="shared" si="3"/>
        <v>3240.5388465746073</v>
      </c>
      <c r="AM14" s="491">
        <f t="shared" si="4"/>
        <v>65039.003915236797</v>
      </c>
      <c r="AN14" s="352"/>
      <c r="AO14" s="555"/>
      <c r="AP14" s="305" t="s">
        <v>18</v>
      </c>
      <c r="AQ14" s="406">
        <f t="shared" ref="AQ14:BB14" si="17">AQ12-AQ13</f>
        <v>64402.941307891771</v>
      </c>
      <c r="AR14" s="406">
        <f t="shared" si="17"/>
        <v>-26294.275651271688</v>
      </c>
      <c r="AS14" s="406">
        <f t="shared" si="17"/>
        <v>-6025.3541537334095</v>
      </c>
      <c r="AT14" s="406">
        <f t="shared" si="17"/>
        <v>-8918.7627433192974</v>
      </c>
      <c r="AU14" s="406">
        <f t="shared" si="17"/>
        <v>-10479.024995290383</v>
      </c>
      <c r="AV14" s="406">
        <f t="shared" si="17"/>
        <v>16703.556970702601</v>
      </c>
      <c r="AW14" s="406">
        <f t="shared" si="17"/>
        <v>-35953.827187628835</v>
      </c>
      <c r="AX14" s="406">
        <f t="shared" si="17"/>
        <v>-23315.123485595483</v>
      </c>
      <c r="AY14" s="406">
        <f t="shared" si="17"/>
        <v>57756.395038693008</v>
      </c>
      <c r="AZ14" s="406">
        <f t="shared" si="17"/>
        <v>19721.486511327559</v>
      </c>
      <c r="BA14" s="406">
        <f t="shared" si="17"/>
        <v>-5055.703305618983</v>
      </c>
      <c r="BB14" s="406">
        <f t="shared" si="17"/>
        <v>-4824.344613560068</v>
      </c>
      <c r="BC14" s="306">
        <f t="shared" si="5"/>
        <v>-29879.869938244723</v>
      </c>
      <c r="BD14" s="307">
        <f t="shared" si="6"/>
        <v>37717.963692596793</v>
      </c>
    </row>
    <row r="15" spans="1:59" s="22" customFormat="1" ht="12.75" customHeight="1">
      <c r="A15" s="365" t="s">
        <v>69</v>
      </c>
      <c r="B15" s="299" t="s">
        <v>86</v>
      </c>
      <c r="C15" s="492">
        <v>108.5</v>
      </c>
      <c r="D15" s="493">
        <v>98</v>
      </c>
      <c r="E15" s="493">
        <v>128</v>
      </c>
      <c r="F15" s="493">
        <v>148</v>
      </c>
      <c r="G15" s="493">
        <v>195</v>
      </c>
      <c r="H15" s="494">
        <v>133</v>
      </c>
      <c r="I15" s="494">
        <v>89</v>
      </c>
      <c r="J15" s="494">
        <v>130</v>
      </c>
      <c r="K15" s="493">
        <v>108</v>
      </c>
      <c r="L15" s="493">
        <v>113</v>
      </c>
      <c r="M15" s="493">
        <v>73</v>
      </c>
      <c r="N15" s="494">
        <v>99</v>
      </c>
      <c r="O15" s="495">
        <f t="shared" si="0"/>
        <v>1029.5</v>
      </c>
      <c r="P15" s="496">
        <f t="shared" si="14"/>
        <v>1422.5</v>
      </c>
      <c r="Q15" s="352"/>
      <c r="R15" s="313"/>
      <c r="S15" s="314"/>
      <c r="T15" s="385">
        <f t="shared" ref="T15:T21" si="18">O15/$O$3</f>
        <v>4.0531496062992129</v>
      </c>
      <c r="U15" s="313">
        <f t="shared" ref="U15:U21" si="19">+O15/$I$1</f>
        <v>128.6875</v>
      </c>
      <c r="V15" s="353">
        <f>O15/$O$55</f>
        <v>0.23145806213732806</v>
      </c>
      <c r="W15" s="352"/>
      <c r="X15" s="377"/>
      <c r="Y15" s="299" t="s">
        <v>86</v>
      </c>
      <c r="Z15" s="492">
        <v>34594.79</v>
      </c>
      <c r="AA15" s="493">
        <v>30757.119999999999</v>
      </c>
      <c r="AB15" s="493">
        <v>40921.269999999997</v>
      </c>
      <c r="AC15" s="493">
        <v>47182.14</v>
      </c>
      <c r="AD15" s="493">
        <v>64916.22</v>
      </c>
      <c r="AE15" s="494">
        <v>44864.27</v>
      </c>
      <c r="AF15" s="494">
        <v>29878.83</v>
      </c>
      <c r="AG15" s="494">
        <v>44858.85</v>
      </c>
      <c r="AH15" s="493">
        <v>36196.57</v>
      </c>
      <c r="AI15" s="493">
        <v>39562.79</v>
      </c>
      <c r="AJ15" s="493">
        <v>23948.240000000002</v>
      </c>
      <c r="AK15" s="494">
        <v>34452.980000000003</v>
      </c>
      <c r="AL15" s="495">
        <f t="shared" si="3"/>
        <v>337973.49</v>
      </c>
      <c r="AM15" s="496">
        <f t="shared" si="4"/>
        <v>472134.06999999995</v>
      </c>
      <c r="AN15" s="352"/>
      <c r="AO15" s="377"/>
      <c r="AP15" s="299" t="s">
        <v>86</v>
      </c>
      <c r="AQ15" s="405">
        <v>50521.59</v>
      </c>
      <c r="AR15" s="405">
        <v>46147.12</v>
      </c>
      <c r="AS15" s="405">
        <v>60821.08</v>
      </c>
      <c r="AT15" s="405">
        <v>70197.539999999994</v>
      </c>
      <c r="AU15" s="405">
        <v>92284.42</v>
      </c>
      <c r="AV15" s="405">
        <v>64631.47</v>
      </c>
      <c r="AW15" s="405">
        <v>44799.43</v>
      </c>
      <c r="AX15" s="405">
        <v>64498.05</v>
      </c>
      <c r="AY15" s="405">
        <v>50596.57</v>
      </c>
      <c r="AZ15" s="405">
        <v>56431.4</v>
      </c>
      <c r="BA15" s="405">
        <v>35935.24</v>
      </c>
      <c r="BB15" s="405">
        <v>50514.38</v>
      </c>
      <c r="BC15" s="301">
        <f t="shared" si="5"/>
        <v>493900.69999999995</v>
      </c>
      <c r="BD15" s="302">
        <f t="shared" si="6"/>
        <v>687378.28999999992</v>
      </c>
    </row>
    <row r="16" spans="1:59" s="22" customFormat="1" ht="12.75" customHeight="1">
      <c r="A16" s="310"/>
      <c r="B16" s="299" t="s">
        <v>96</v>
      </c>
      <c r="C16" s="497">
        <v>123</v>
      </c>
      <c r="D16" s="487">
        <v>85</v>
      </c>
      <c r="E16" s="487">
        <v>68</v>
      </c>
      <c r="F16" s="487">
        <v>63</v>
      </c>
      <c r="G16" s="487">
        <v>147</v>
      </c>
      <c r="H16" s="488">
        <v>115</v>
      </c>
      <c r="I16" s="488">
        <v>107</v>
      </c>
      <c r="J16" s="488">
        <v>128</v>
      </c>
      <c r="K16" s="487">
        <v>106</v>
      </c>
      <c r="L16" s="487">
        <v>161</v>
      </c>
      <c r="M16" s="487">
        <v>133</v>
      </c>
      <c r="N16" s="488">
        <v>98.521199999999993</v>
      </c>
      <c r="O16" s="498">
        <f t="shared" si="0"/>
        <v>836</v>
      </c>
      <c r="P16" s="489">
        <f t="shared" si="14"/>
        <v>1334.5211999999999</v>
      </c>
      <c r="Q16" s="352"/>
      <c r="R16" s="313">
        <f>+O16-O15</f>
        <v>-193.5</v>
      </c>
      <c r="S16" s="314">
        <f>IF(ISERR(R16/O15),0,(R16/O15))</f>
        <v>-0.1879553181155901</v>
      </c>
      <c r="T16" s="385">
        <f t="shared" si="18"/>
        <v>3.2913385826771653</v>
      </c>
      <c r="U16" s="313">
        <f t="shared" si="19"/>
        <v>104.5</v>
      </c>
      <c r="V16" s="353">
        <f>O16/$O$56</f>
        <v>0.18337450754553911</v>
      </c>
      <c r="W16" s="352"/>
      <c r="X16" s="377"/>
      <c r="Y16" s="299" t="s">
        <v>96</v>
      </c>
      <c r="Z16" s="497">
        <v>43627.78</v>
      </c>
      <c r="AA16" s="487">
        <v>29871.99</v>
      </c>
      <c r="AB16" s="487">
        <v>24002.27</v>
      </c>
      <c r="AC16" s="487">
        <v>22138.400000000001</v>
      </c>
      <c r="AD16" s="487">
        <v>51882.6</v>
      </c>
      <c r="AE16" s="488">
        <v>39642.32</v>
      </c>
      <c r="AF16" s="488">
        <v>37427.78</v>
      </c>
      <c r="AG16" s="488">
        <v>45126.94</v>
      </c>
      <c r="AH16" s="487">
        <v>36543.760000000002</v>
      </c>
      <c r="AI16" s="487">
        <v>59056.03</v>
      </c>
      <c r="AJ16" s="487">
        <v>46114.8</v>
      </c>
      <c r="AK16" s="488">
        <v>41986.1</v>
      </c>
      <c r="AL16" s="498">
        <f t="shared" si="3"/>
        <v>293720.08</v>
      </c>
      <c r="AM16" s="489">
        <f t="shared" si="4"/>
        <v>477420.76999999996</v>
      </c>
      <c r="AN16" s="352"/>
      <c r="AO16" s="377"/>
      <c r="AP16" s="299" t="s">
        <v>96</v>
      </c>
      <c r="AQ16" s="394">
        <v>62097.18</v>
      </c>
      <c r="AR16" s="394">
        <v>41885.99</v>
      </c>
      <c r="AS16" s="394">
        <v>35100.269999999997</v>
      </c>
      <c r="AT16" s="394">
        <v>31358.6</v>
      </c>
      <c r="AU16" s="394">
        <v>74765.8</v>
      </c>
      <c r="AV16" s="394">
        <v>56020.72</v>
      </c>
      <c r="AW16" s="394">
        <v>51505.98</v>
      </c>
      <c r="AX16" s="394">
        <v>64445.34</v>
      </c>
      <c r="AY16" s="394">
        <v>51874.76</v>
      </c>
      <c r="AZ16" s="394">
        <v>82253.83</v>
      </c>
      <c r="BA16" s="394">
        <v>65156.6</v>
      </c>
      <c r="BB16" s="394">
        <v>57869.440000000002</v>
      </c>
      <c r="BC16" s="301">
        <f t="shared" si="5"/>
        <v>417179.88</v>
      </c>
      <c r="BD16" s="302">
        <f t="shared" si="6"/>
        <v>674334.51</v>
      </c>
    </row>
    <row r="17" spans="1:59" s="22" customFormat="1" ht="12.75" customHeight="1">
      <c r="A17" s="310"/>
      <c r="B17" s="299" t="s">
        <v>119</v>
      </c>
      <c r="C17" s="499">
        <v>78</v>
      </c>
      <c r="D17" s="500">
        <v>122.2788</v>
      </c>
      <c r="E17" s="500">
        <v>109</v>
      </c>
      <c r="F17" s="500">
        <v>147</v>
      </c>
      <c r="G17" s="500">
        <v>129</v>
      </c>
      <c r="H17" s="516">
        <v>278</v>
      </c>
      <c r="I17" s="516">
        <v>191</v>
      </c>
      <c r="J17" s="516">
        <v>139</v>
      </c>
      <c r="K17" s="500">
        <v>276.00240000000002</v>
      </c>
      <c r="L17" s="500">
        <v>161.83109999999999</v>
      </c>
      <c r="M17" s="500">
        <v>269.61619999999999</v>
      </c>
      <c r="N17" s="488">
        <v>405.50141250000001</v>
      </c>
      <c r="O17" s="498">
        <f t="shared" si="0"/>
        <v>1193.2788</v>
      </c>
      <c r="P17" s="489">
        <f t="shared" si="14"/>
        <v>2306.2299125</v>
      </c>
      <c r="Q17" s="352"/>
      <c r="R17" s="313">
        <f>+O17-O16</f>
        <v>357.27880000000005</v>
      </c>
      <c r="S17" s="314">
        <f>IF(ISERR(R17/O16),0,(R17/O16))</f>
        <v>0.42736698564593306</v>
      </c>
      <c r="T17" s="385">
        <f t="shared" si="18"/>
        <v>4.6979480314960629</v>
      </c>
      <c r="U17" s="313">
        <f t="shared" si="19"/>
        <v>149.15985000000001</v>
      </c>
      <c r="V17" s="353">
        <f>O17/$O$57</f>
        <v>0.19279767598169739</v>
      </c>
      <c r="W17" s="352"/>
      <c r="X17" s="377"/>
      <c r="Y17" s="299" t="s">
        <v>119</v>
      </c>
      <c r="Z17" s="499">
        <v>27253.19</v>
      </c>
      <c r="AA17" s="500">
        <v>44460.81</v>
      </c>
      <c r="AB17" s="500">
        <v>40548.6</v>
      </c>
      <c r="AC17" s="500">
        <v>51641.02</v>
      </c>
      <c r="AD17" s="500">
        <v>44183.58</v>
      </c>
      <c r="AE17" s="516">
        <v>96045.82</v>
      </c>
      <c r="AF17" s="516">
        <v>66332.42</v>
      </c>
      <c r="AG17" s="516">
        <v>47480.160000000003</v>
      </c>
      <c r="AH17" s="500">
        <v>94137.603000000003</v>
      </c>
      <c r="AI17" s="500">
        <v>54830.64</v>
      </c>
      <c r="AJ17" s="500">
        <v>91479.315199999997</v>
      </c>
      <c r="AK17" s="488">
        <v>133291.08470000001</v>
      </c>
      <c r="AL17" s="498">
        <f t="shared" si="3"/>
        <v>417945.59999999998</v>
      </c>
      <c r="AM17" s="489">
        <f t="shared" si="4"/>
        <v>791684.24289999995</v>
      </c>
      <c r="AN17" s="352"/>
      <c r="AO17" s="377"/>
      <c r="AP17" s="299" t="s">
        <v>119</v>
      </c>
      <c r="AQ17" s="394">
        <v>38919.199999999997</v>
      </c>
      <c r="AR17" s="394">
        <v>61117.66</v>
      </c>
      <c r="AS17" s="394">
        <v>56259.6</v>
      </c>
      <c r="AT17" s="394">
        <v>72872.22</v>
      </c>
      <c r="AU17" s="394">
        <v>63538.38</v>
      </c>
      <c r="AV17" s="394">
        <v>138749.01999999999</v>
      </c>
      <c r="AW17" s="394">
        <v>94486.82</v>
      </c>
      <c r="AX17" s="394">
        <v>67527.960000000006</v>
      </c>
      <c r="AY17" s="394">
        <v>133774.193</v>
      </c>
      <c r="AZ17" s="394">
        <v>79371.899999999994</v>
      </c>
      <c r="BA17" s="394">
        <v>128956.0852</v>
      </c>
      <c r="BB17" s="394">
        <v>187983.71470000001</v>
      </c>
      <c r="BC17" s="301">
        <f t="shared" si="5"/>
        <v>593470.85999999987</v>
      </c>
      <c r="BD17" s="302">
        <f t="shared" si="6"/>
        <v>1123556.7528999997</v>
      </c>
    </row>
    <row r="18" spans="1:59" s="22" customFormat="1" ht="12.75" customHeight="1">
      <c r="A18" s="310"/>
      <c r="B18" s="299" t="s">
        <v>124</v>
      </c>
      <c r="C18" s="499">
        <v>329.923100000001</v>
      </c>
      <c r="D18" s="500">
        <v>329.9128</v>
      </c>
      <c r="E18" s="500">
        <v>303.46789999999999</v>
      </c>
      <c r="F18" s="500">
        <v>343.9461</v>
      </c>
      <c r="G18" s="500">
        <v>371.48059999999998</v>
      </c>
      <c r="H18" s="516">
        <v>318.93340000000001</v>
      </c>
      <c r="I18" s="516">
        <v>321.84379999999999</v>
      </c>
      <c r="J18" s="516">
        <v>209.5702</v>
      </c>
      <c r="K18" s="500">
        <v>224.20699999999999</v>
      </c>
      <c r="L18" s="500">
        <v>183.161</v>
      </c>
      <c r="M18" s="500">
        <v>140.65979999999999</v>
      </c>
      <c r="N18" s="490">
        <v>187.25299999999999</v>
      </c>
      <c r="O18" s="498">
        <f t="shared" si="0"/>
        <v>2529.0779000000011</v>
      </c>
      <c r="P18" s="489">
        <f t="shared" si="14"/>
        <v>3264.3587000000011</v>
      </c>
      <c r="Q18" s="352"/>
      <c r="R18" s="313">
        <f>+O18-O17</f>
        <v>1335.7991000000011</v>
      </c>
      <c r="S18" s="314">
        <f>IF(ISERR(R18/O17),0,(R18/O17))</f>
        <v>1.119435877013822</v>
      </c>
      <c r="T18" s="385">
        <f t="shared" si="18"/>
        <v>9.9569996062992168</v>
      </c>
      <c r="U18" s="313">
        <f t="shared" si="19"/>
        <v>316.13473750000014</v>
      </c>
      <c r="V18" s="353">
        <f>O18/$O$57</f>
        <v>0.40862231148049549</v>
      </c>
      <c r="W18" s="352"/>
      <c r="X18" s="377"/>
      <c r="Y18" s="299" t="s">
        <v>124</v>
      </c>
      <c r="Z18" s="499">
        <v>108609.8391</v>
      </c>
      <c r="AA18" s="500">
        <v>111735.42260000001</v>
      </c>
      <c r="AB18" s="500">
        <v>106035.9571</v>
      </c>
      <c r="AC18" s="500">
        <v>120685.13529999999</v>
      </c>
      <c r="AD18" s="500">
        <v>130400.0242</v>
      </c>
      <c r="AE18" s="516">
        <v>116064.6691</v>
      </c>
      <c r="AF18" s="516">
        <v>107645.7196</v>
      </c>
      <c r="AG18" s="516">
        <v>71888.021299999993</v>
      </c>
      <c r="AH18" s="500">
        <v>78764.345100000006</v>
      </c>
      <c r="AI18" s="500">
        <v>65121.402099999999</v>
      </c>
      <c r="AJ18" s="500">
        <v>47678.254800000002</v>
      </c>
      <c r="AK18" s="490">
        <v>60701.406600000002</v>
      </c>
      <c r="AL18" s="498">
        <f t="shared" si="3"/>
        <v>873064.78830000001</v>
      </c>
      <c r="AM18" s="489">
        <f t="shared" si="4"/>
        <v>1125330.1969000001</v>
      </c>
      <c r="AN18" s="352"/>
      <c r="AO18" s="377"/>
      <c r="AP18" s="299" t="s">
        <v>124</v>
      </c>
      <c r="AQ18" s="394">
        <v>156032.40909999999</v>
      </c>
      <c r="AR18" s="394">
        <v>159828.08259999999</v>
      </c>
      <c r="AS18" s="394">
        <v>146306.97709999999</v>
      </c>
      <c r="AT18" s="394">
        <v>168927.3653</v>
      </c>
      <c r="AU18" s="394">
        <v>178387.03419999999</v>
      </c>
      <c r="AV18" s="394">
        <v>158598.4191</v>
      </c>
      <c r="AW18" s="394">
        <v>151629.8996</v>
      </c>
      <c r="AX18" s="394">
        <v>105049.41130000001</v>
      </c>
      <c r="AY18" s="394">
        <v>111816.4651</v>
      </c>
      <c r="AZ18" s="394">
        <v>91590.302100000001</v>
      </c>
      <c r="BA18" s="394">
        <v>69109.424799999993</v>
      </c>
      <c r="BB18" s="394">
        <v>88183.126600000003</v>
      </c>
      <c r="BC18" s="301">
        <f t="shared" si="5"/>
        <v>1224759.5983</v>
      </c>
      <c r="BD18" s="302">
        <f t="shared" si="6"/>
        <v>1585458.9168999998</v>
      </c>
    </row>
    <row r="19" spans="1:59" s="22" customFormat="1" ht="12.75" customHeight="1">
      <c r="A19" s="475"/>
      <c r="B19" s="299" t="s">
        <v>139</v>
      </c>
      <c r="C19" s="499">
        <v>165.3886</v>
      </c>
      <c r="D19" s="487">
        <v>124.03570000000001</v>
      </c>
      <c r="E19" s="488">
        <v>189.87710000000001</v>
      </c>
      <c r="F19" s="488">
        <v>155.72880000000001</v>
      </c>
      <c r="G19" s="488">
        <v>121.3656</v>
      </c>
      <c r="H19" s="488">
        <v>151.46789999999999</v>
      </c>
      <c r="I19" s="488">
        <v>177.10470000000001</v>
      </c>
      <c r="J19" s="488">
        <v>147.5932</v>
      </c>
      <c r="K19" s="488">
        <v>153.69550000000001</v>
      </c>
      <c r="L19" s="488">
        <v>173.7645</v>
      </c>
      <c r="M19" s="500">
        <v>106.31959999999999</v>
      </c>
      <c r="N19" s="500">
        <v>194.83349999999999</v>
      </c>
      <c r="O19" s="498">
        <f t="shared" si="0"/>
        <v>1232.5616</v>
      </c>
      <c r="P19" s="489">
        <f t="shared" ref="P19" si="20">SUM(C19:N19)</f>
        <v>1861.1747</v>
      </c>
      <c r="Q19" s="352"/>
      <c r="R19" s="313">
        <f t="shared" ref="R19:R20" si="21">+O19-O18</f>
        <v>-1296.5163000000011</v>
      </c>
      <c r="S19" s="314">
        <f>IF(ISERR(R19/O18),0,(R19/O18))</f>
        <v>-0.51264387704309167</v>
      </c>
      <c r="T19" s="385">
        <f t="shared" si="18"/>
        <v>4.8526047244094492</v>
      </c>
      <c r="U19" s="313">
        <f t="shared" si="19"/>
        <v>154.0702</v>
      </c>
      <c r="V19" s="353">
        <f t="shared" ref="V19:V20" si="22">O19/$O$57</f>
        <v>0.19914458547682445</v>
      </c>
      <c r="W19" s="352"/>
      <c r="X19" s="475"/>
      <c r="Y19" s="299" t="s">
        <v>139</v>
      </c>
      <c r="Z19" s="499">
        <v>59282.072500000002</v>
      </c>
      <c r="AA19" s="487">
        <v>45446.6057</v>
      </c>
      <c r="AB19" s="488">
        <v>64782.468699999998</v>
      </c>
      <c r="AC19" s="488">
        <v>50235.825900000003</v>
      </c>
      <c r="AD19" s="488">
        <v>43528.134299999998</v>
      </c>
      <c r="AE19" s="488">
        <v>51560.157299999999</v>
      </c>
      <c r="AF19" s="488">
        <v>60771.418700000002</v>
      </c>
      <c r="AG19" s="488">
        <v>51613.482799999998</v>
      </c>
      <c r="AH19" s="488">
        <v>30297.138299999999</v>
      </c>
      <c r="AI19" s="488">
        <v>89132.480100000001</v>
      </c>
      <c r="AJ19" s="500">
        <v>38526.134299999998</v>
      </c>
      <c r="AK19" s="500">
        <v>75242.479900000006</v>
      </c>
      <c r="AL19" s="498">
        <f t="shared" si="3"/>
        <v>427220.16589999996</v>
      </c>
      <c r="AM19" s="489">
        <f t="shared" ref="AM19" si="23">SUM(Z19:AK19)</f>
        <v>660418.39850000001</v>
      </c>
      <c r="AN19" s="352"/>
      <c r="AO19" s="475"/>
      <c r="AP19" s="299" t="s">
        <v>139</v>
      </c>
      <c r="AQ19" s="464">
        <v>83529.172500000001</v>
      </c>
      <c r="AR19" s="464">
        <v>63577.025699999998</v>
      </c>
      <c r="AS19" s="394">
        <v>90828.618700000006</v>
      </c>
      <c r="AT19" s="394">
        <v>73062.945900000006</v>
      </c>
      <c r="AU19" s="394">
        <v>61358.754300000001</v>
      </c>
      <c r="AV19" s="394">
        <v>73544.157300000006</v>
      </c>
      <c r="AW19" s="394">
        <v>86243.328699999998</v>
      </c>
      <c r="AX19" s="394">
        <v>72938.322799999994</v>
      </c>
      <c r="AY19" s="394">
        <v>75780.468299999993</v>
      </c>
      <c r="AZ19" s="394">
        <v>91155.730100000001</v>
      </c>
      <c r="BA19" s="464">
        <v>54838.584300000002</v>
      </c>
      <c r="BB19" s="394">
        <v>105396.1099</v>
      </c>
      <c r="BC19" s="301">
        <f t="shared" si="5"/>
        <v>605082.32589999994</v>
      </c>
      <c r="BD19" s="302">
        <f t="shared" ref="BD19" si="24">SUM(AQ19:BB19)</f>
        <v>932253.21849999996</v>
      </c>
      <c r="BF19" s="340">
        <f>SUM(F19:H19)</f>
        <v>428.56229999999999</v>
      </c>
      <c r="BG19" s="340">
        <f>SUM(AT19:AV19)</f>
        <v>207965.85750000004</v>
      </c>
    </row>
    <row r="20" spans="1:59" s="22" customFormat="1" ht="12.75" customHeight="1">
      <c r="A20" s="310"/>
      <c r="B20" s="299" t="s">
        <v>193</v>
      </c>
      <c r="C20" s="499">
        <v>149.24288250000001</v>
      </c>
      <c r="D20" s="490">
        <v>87.918899999999994</v>
      </c>
      <c r="E20" s="488">
        <v>152.09440000000001</v>
      </c>
      <c r="F20" s="490">
        <v>176.5266</v>
      </c>
      <c r="G20" s="488">
        <v>170.57378499999999</v>
      </c>
      <c r="H20" s="488">
        <v>190.81049999999999</v>
      </c>
      <c r="I20" s="488">
        <v>166.1634</v>
      </c>
      <c r="J20" s="488">
        <v>165.42429999999999</v>
      </c>
      <c r="K20" s="508">
        <v>231.03736693859184</v>
      </c>
      <c r="L20" s="508">
        <v>194.94584837545125</v>
      </c>
      <c r="M20" s="509">
        <v>161.76470588235298</v>
      </c>
      <c r="N20" s="509">
        <v>162.76775648252539</v>
      </c>
      <c r="O20" s="498">
        <f t="shared" si="0"/>
        <v>1258.7547674999998</v>
      </c>
      <c r="P20" s="489">
        <f t="shared" si="14"/>
        <v>2009.2704451789214</v>
      </c>
      <c r="Q20" s="352"/>
      <c r="R20" s="313">
        <f t="shared" si="21"/>
        <v>26.193167499999845</v>
      </c>
      <c r="S20" s="314">
        <f>IF(ISERR(R20/O19),0,(R20/O19))</f>
        <v>2.1251000761341132E-2</v>
      </c>
      <c r="T20" s="385">
        <f t="shared" si="18"/>
        <v>4.9557274311023614</v>
      </c>
      <c r="U20" s="313">
        <f t="shared" si="19"/>
        <v>157.34434593749998</v>
      </c>
      <c r="V20" s="353">
        <f t="shared" si="22"/>
        <v>0.20337660721440942</v>
      </c>
      <c r="W20" s="352"/>
      <c r="X20" s="377"/>
      <c r="Y20" s="299" t="s">
        <v>193</v>
      </c>
      <c r="Z20" s="499">
        <v>55176.699099999998</v>
      </c>
      <c r="AA20" s="490">
        <v>39325.871599999999</v>
      </c>
      <c r="AB20" s="488">
        <v>63377.519399999997</v>
      </c>
      <c r="AC20" s="490">
        <v>74225.0141</v>
      </c>
      <c r="AD20" s="488">
        <v>72492.0671</v>
      </c>
      <c r="AE20" s="488">
        <v>79127.628800000006</v>
      </c>
      <c r="AF20" s="488">
        <v>69699.892300000007</v>
      </c>
      <c r="AG20" s="488">
        <v>67025.853799999997</v>
      </c>
      <c r="AH20" s="508">
        <v>92238.942211999412</v>
      </c>
      <c r="AI20" s="508">
        <v>80383.796348502699</v>
      </c>
      <c r="AJ20" s="509">
        <v>67381.211250131964</v>
      </c>
      <c r="AK20" s="509">
        <v>67469.897667465877</v>
      </c>
      <c r="AL20" s="498">
        <f t="shared" si="3"/>
        <v>520450.54619999998</v>
      </c>
      <c r="AM20" s="489">
        <f t="shared" ref="AM20" si="25">SUM(Z20:AK20)</f>
        <v>827924.39367809996</v>
      </c>
      <c r="AN20" s="352"/>
      <c r="AO20" s="377"/>
      <c r="AP20" s="299" t="s">
        <v>193</v>
      </c>
      <c r="AQ20" s="394">
        <v>77152.549100000004</v>
      </c>
      <c r="AR20" s="529">
        <v>54116.811600000001</v>
      </c>
      <c r="AS20" s="394">
        <v>86974.499400000001</v>
      </c>
      <c r="AT20" s="529">
        <v>101528.3741</v>
      </c>
      <c r="AU20" s="394">
        <v>100338.3371</v>
      </c>
      <c r="AV20" s="394">
        <v>106941.6388</v>
      </c>
      <c r="AW20" s="394">
        <v>97565.6823</v>
      </c>
      <c r="AX20" s="394">
        <v>93633.703800000003</v>
      </c>
      <c r="AY20" s="336">
        <v>131139.46741910453</v>
      </c>
      <c r="AZ20" s="336">
        <v>112134.80553113115</v>
      </c>
      <c r="BA20" s="336">
        <v>93536.55437142399</v>
      </c>
      <c r="BB20" s="336">
        <v>93880.947298135623</v>
      </c>
      <c r="BC20" s="301">
        <f t="shared" si="5"/>
        <v>718251.59620000003</v>
      </c>
      <c r="BD20" s="302">
        <f t="shared" si="6"/>
        <v>1148943.3708197952</v>
      </c>
      <c r="BF20" s="340">
        <f>SUM(F20:H20)</f>
        <v>537.91088500000001</v>
      </c>
      <c r="BG20" s="340">
        <f>SUM(AT20:AV20)</f>
        <v>308808.35000000003</v>
      </c>
    </row>
    <row r="21" spans="1:59" s="22" customFormat="1" ht="12.75" customHeight="1">
      <c r="A21" s="554"/>
      <c r="B21" s="299" t="s">
        <v>194</v>
      </c>
      <c r="C21" s="497">
        <v>155</v>
      </c>
      <c r="D21" s="487">
        <v>155</v>
      </c>
      <c r="E21" s="487">
        <v>165</v>
      </c>
      <c r="F21" s="487">
        <v>175</v>
      </c>
      <c r="G21" s="487">
        <v>165</v>
      </c>
      <c r="H21" s="488">
        <v>175</v>
      </c>
      <c r="I21" s="488">
        <v>180</v>
      </c>
      <c r="J21" s="488">
        <v>170</v>
      </c>
      <c r="K21" s="487">
        <v>175</v>
      </c>
      <c r="L21" s="487">
        <v>180</v>
      </c>
      <c r="M21" s="487">
        <v>165</v>
      </c>
      <c r="N21" s="488">
        <v>165</v>
      </c>
      <c r="O21" s="498">
        <f t="shared" si="0"/>
        <v>1340</v>
      </c>
      <c r="P21" s="489">
        <f t="shared" si="14"/>
        <v>2025</v>
      </c>
      <c r="Q21" s="352"/>
      <c r="R21" s="313"/>
      <c r="S21" s="314"/>
      <c r="T21" s="385">
        <f t="shared" si="18"/>
        <v>5.2755905511811028</v>
      </c>
      <c r="U21" s="313">
        <f t="shared" si="19"/>
        <v>167.5</v>
      </c>
      <c r="V21" s="353">
        <f>O21/$O$61</f>
        <v>0.20065887990416292</v>
      </c>
      <c r="W21" s="352"/>
      <c r="X21" s="554"/>
      <c r="Y21" s="299" t="s">
        <v>194</v>
      </c>
      <c r="Z21" s="497">
        <v>64326.320576374543</v>
      </c>
      <c r="AA21" s="487">
        <v>65148.77274938675</v>
      </c>
      <c r="AB21" s="487">
        <v>66455.418730794219</v>
      </c>
      <c r="AC21" s="487">
        <v>69483.53820873209</v>
      </c>
      <c r="AD21" s="487">
        <v>68955.341819812777</v>
      </c>
      <c r="AE21" s="488">
        <v>71507.316016572935</v>
      </c>
      <c r="AF21" s="488">
        <v>72595.923066976771</v>
      </c>
      <c r="AG21" s="488">
        <v>68771.092131013575</v>
      </c>
      <c r="AH21" s="487">
        <v>71136.872651349462</v>
      </c>
      <c r="AI21" s="487">
        <v>74599.137441964005</v>
      </c>
      <c r="AJ21" s="487">
        <v>66828.84009161577</v>
      </c>
      <c r="AK21" s="488">
        <v>69023.595942250191</v>
      </c>
      <c r="AL21" s="498">
        <f t="shared" si="3"/>
        <v>547243.72329966375</v>
      </c>
      <c r="AM21" s="489">
        <f t="shared" si="4"/>
        <v>828832.16942684329</v>
      </c>
      <c r="AN21" s="352"/>
      <c r="AO21" s="554"/>
      <c r="AP21" s="299" t="s">
        <v>194</v>
      </c>
      <c r="AQ21" s="394">
        <v>88350.88084131018</v>
      </c>
      <c r="AR21" s="394">
        <v>87801.36061185968</v>
      </c>
      <c r="AS21" s="394">
        <v>90516.590708176809</v>
      </c>
      <c r="AT21" s="394">
        <v>94693.809430240275</v>
      </c>
      <c r="AU21" s="394">
        <v>93170.241148782428</v>
      </c>
      <c r="AV21" s="394">
        <v>98118.783891944564</v>
      </c>
      <c r="AW21" s="394">
        <v>99505.444519541285</v>
      </c>
      <c r="AX21" s="394">
        <v>93280.019028278039</v>
      </c>
      <c r="AY21" s="394">
        <v>97707.101992173266</v>
      </c>
      <c r="AZ21" s="394">
        <v>101216.2893213763</v>
      </c>
      <c r="BA21" s="394">
        <v>91913.766895706067</v>
      </c>
      <c r="BB21" s="394">
        <v>93554.153374038026</v>
      </c>
      <c r="BC21" s="301">
        <f t="shared" si="5"/>
        <v>745437.13018013327</v>
      </c>
      <c r="BD21" s="302">
        <f t="shared" si="6"/>
        <v>1129828.4417634269</v>
      </c>
      <c r="BF21" s="340">
        <f>SUM(F21:H21)</f>
        <v>515</v>
      </c>
      <c r="BG21" s="340">
        <f>SUM(AT21:AV21)</f>
        <v>285982.8344709673</v>
      </c>
    </row>
    <row r="22" spans="1:59" s="22" customFormat="1" ht="12.75" customHeight="1" thickBot="1">
      <c r="A22" s="555"/>
      <c r="B22" s="305" t="s">
        <v>18</v>
      </c>
      <c r="C22" s="501">
        <f>C20-C21</f>
        <v>-5.7571174999999926</v>
      </c>
      <c r="D22" s="502">
        <f t="shared" ref="D22:N22" si="26">D20-D21</f>
        <v>-67.081100000000006</v>
      </c>
      <c r="E22" s="502">
        <f t="shared" si="26"/>
        <v>-12.905599999999993</v>
      </c>
      <c r="F22" s="502">
        <f t="shared" si="26"/>
        <v>1.526600000000002</v>
      </c>
      <c r="G22" s="502">
        <f t="shared" si="26"/>
        <v>5.5737849999999867</v>
      </c>
      <c r="H22" s="503">
        <f t="shared" si="26"/>
        <v>15.81049999999999</v>
      </c>
      <c r="I22" s="503">
        <f t="shared" si="26"/>
        <v>-13.836600000000004</v>
      </c>
      <c r="J22" s="503">
        <f t="shared" si="26"/>
        <v>-4.5757000000000119</v>
      </c>
      <c r="K22" s="502">
        <f t="shared" si="26"/>
        <v>56.037366938591845</v>
      </c>
      <c r="L22" s="502">
        <f t="shared" si="26"/>
        <v>14.945848375451249</v>
      </c>
      <c r="M22" s="502">
        <f t="shared" si="26"/>
        <v>-3.2352941176470154</v>
      </c>
      <c r="N22" s="503">
        <f t="shared" si="26"/>
        <v>-2.2322435174746147</v>
      </c>
      <c r="O22" s="504">
        <f t="shared" si="0"/>
        <v>-81.245232500000029</v>
      </c>
      <c r="P22" s="491">
        <f t="shared" si="14"/>
        <v>-15.729554821078565</v>
      </c>
      <c r="Q22" s="352"/>
      <c r="R22" s="320"/>
      <c r="S22" s="321"/>
      <c r="T22" s="386"/>
      <c r="U22" s="320"/>
      <c r="V22" s="355"/>
      <c r="W22" s="352"/>
      <c r="X22" s="555"/>
      <c r="Y22" s="305" t="s">
        <v>18</v>
      </c>
      <c r="Z22" s="501">
        <f>Z20-Z21</f>
        <v>-9149.6214763745447</v>
      </c>
      <c r="AA22" s="502">
        <f t="shared" ref="AA22:AK22" si="27">AA20-AA21</f>
        <v>-25822.901149386751</v>
      </c>
      <c r="AB22" s="502">
        <f t="shared" si="27"/>
        <v>-3077.8993307942219</v>
      </c>
      <c r="AC22" s="502">
        <f t="shared" si="27"/>
        <v>4741.4758912679099</v>
      </c>
      <c r="AD22" s="502">
        <f t="shared" si="27"/>
        <v>3536.7252801872237</v>
      </c>
      <c r="AE22" s="503">
        <f t="shared" si="27"/>
        <v>7620.3127834270708</v>
      </c>
      <c r="AF22" s="503">
        <f t="shared" si="27"/>
        <v>-2896.0307669767644</v>
      </c>
      <c r="AG22" s="503">
        <f t="shared" si="27"/>
        <v>-1745.2383310135774</v>
      </c>
      <c r="AH22" s="502">
        <f t="shared" si="27"/>
        <v>21102.06956064995</v>
      </c>
      <c r="AI22" s="502">
        <f t="shared" si="27"/>
        <v>5784.6589065386943</v>
      </c>
      <c r="AJ22" s="502">
        <f t="shared" si="27"/>
        <v>552.37115851619455</v>
      </c>
      <c r="AK22" s="503">
        <f t="shared" si="27"/>
        <v>-1553.698274784314</v>
      </c>
      <c r="AL22" s="504">
        <f t="shared" si="3"/>
        <v>-26793.177099663655</v>
      </c>
      <c r="AM22" s="491">
        <f t="shared" si="4"/>
        <v>-907.77574874312995</v>
      </c>
      <c r="AN22" s="352"/>
      <c r="AO22" s="555"/>
      <c r="AP22" s="305" t="s">
        <v>18</v>
      </c>
      <c r="AQ22" s="406">
        <f t="shared" ref="AQ22:BB22" si="28">AQ20-AQ21</f>
        <v>-11198.331741310176</v>
      </c>
      <c r="AR22" s="406">
        <f t="shared" si="28"/>
        <v>-33684.549011859679</v>
      </c>
      <c r="AS22" s="406">
        <f t="shared" si="28"/>
        <v>-3542.0913081768085</v>
      </c>
      <c r="AT22" s="406">
        <f t="shared" si="28"/>
        <v>6834.5646697597258</v>
      </c>
      <c r="AU22" s="406">
        <f t="shared" si="28"/>
        <v>7168.0959512175759</v>
      </c>
      <c r="AV22" s="406">
        <f t="shared" si="28"/>
        <v>8822.8549080554367</v>
      </c>
      <c r="AW22" s="406">
        <f t="shared" si="28"/>
        <v>-1939.7622195412841</v>
      </c>
      <c r="AX22" s="406">
        <f t="shared" si="28"/>
        <v>353.68477172196435</v>
      </c>
      <c r="AY22" s="406">
        <f t="shared" si="28"/>
        <v>33432.365426931268</v>
      </c>
      <c r="AZ22" s="406">
        <f t="shared" si="28"/>
        <v>10918.516209754845</v>
      </c>
      <c r="BA22" s="406">
        <f t="shared" si="28"/>
        <v>1622.7874757179234</v>
      </c>
      <c r="BB22" s="406">
        <f t="shared" si="28"/>
        <v>326.79392409759748</v>
      </c>
      <c r="BC22" s="306">
        <f t="shared" si="5"/>
        <v>-27185.533980133245</v>
      </c>
      <c r="BD22" s="307">
        <f t="shared" si="6"/>
        <v>19114.92905636839</v>
      </c>
    </row>
    <row r="23" spans="1:59" s="22" customFormat="1" ht="12.75" customHeight="1">
      <c r="A23" s="365" t="s">
        <v>28</v>
      </c>
      <c r="B23" s="299" t="s">
        <v>86</v>
      </c>
      <c r="C23" s="492">
        <v>111</v>
      </c>
      <c r="D23" s="493">
        <v>110</v>
      </c>
      <c r="E23" s="493">
        <v>92</v>
      </c>
      <c r="F23" s="493">
        <v>129</v>
      </c>
      <c r="G23" s="493">
        <v>83</v>
      </c>
      <c r="H23" s="494">
        <v>210</v>
      </c>
      <c r="I23" s="494">
        <v>121</v>
      </c>
      <c r="J23" s="494">
        <v>102</v>
      </c>
      <c r="K23" s="493">
        <v>81</v>
      </c>
      <c r="L23" s="493">
        <v>93</v>
      </c>
      <c r="M23" s="493">
        <v>110</v>
      </c>
      <c r="N23" s="494">
        <v>118</v>
      </c>
      <c r="O23" s="495">
        <f t="shared" si="0"/>
        <v>958</v>
      </c>
      <c r="P23" s="496">
        <f t="shared" si="14"/>
        <v>1360</v>
      </c>
      <c r="Q23" s="352"/>
      <c r="R23" s="313"/>
      <c r="S23" s="314"/>
      <c r="T23" s="385">
        <f t="shared" ref="T23:T36" si="29">O23/$O$3</f>
        <v>3.7716535433070866</v>
      </c>
      <c r="U23" s="313">
        <f t="shared" ref="U23:U28" si="30">+O23/$I$1</f>
        <v>119.75</v>
      </c>
      <c r="V23" s="353">
        <f>O23/$O$55</f>
        <v>0.21538302431040338</v>
      </c>
      <c r="W23" s="352"/>
      <c r="X23" s="377"/>
      <c r="Y23" s="299" t="s">
        <v>86</v>
      </c>
      <c r="Z23" s="492">
        <v>33945.224000000002</v>
      </c>
      <c r="AA23" s="493">
        <v>35772.281999999999</v>
      </c>
      <c r="AB23" s="493">
        <v>29816.412</v>
      </c>
      <c r="AC23" s="493">
        <v>42707.764000000003</v>
      </c>
      <c r="AD23" s="493">
        <v>28027.932000000001</v>
      </c>
      <c r="AE23" s="494">
        <v>67153.406000000003</v>
      </c>
      <c r="AF23" s="494">
        <v>39866.629999999997</v>
      </c>
      <c r="AG23" s="494">
        <v>33344.341999999997</v>
      </c>
      <c r="AH23" s="493">
        <v>494082.68349999998</v>
      </c>
      <c r="AI23" s="493">
        <v>33960.805999999997</v>
      </c>
      <c r="AJ23" s="493">
        <v>38410.334000000003</v>
      </c>
      <c r="AK23" s="494">
        <v>39992.442000000003</v>
      </c>
      <c r="AL23" s="495">
        <f t="shared" si="3"/>
        <v>310633.99200000003</v>
      </c>
      <c r="AM23" s="496">
        <f t="shared" si="4"/>
        <v>917080.25750000007</v>
      </c>
      <c r="AN23" s="352"/>
      <c r="AO23" s="377"/>
      <c r="AP23" s="299" t="s">
        <v>86</v>
      </c>
      <c r="AQ23" s="405">
        <v>56076.023999999998</v>
      </c>
      <c r="AR23" s="405">
        <v>57127.881999999998</v>
      </c>
      <c r="AS23" s="405">
        <v>50646.012000000002</v>
      </c>
      <c r="AT23" s="405">
        <v>65846.964000000007</v>
      </c>
      <c r="AU23" s="405">
        <v>41782.131999999998</v>
      </c>
      <c r="AV23" s="405">
        <v>99488.805999999997</v>
      </c>
      <c r="AW23" s="405">
        <v>60696.03</v>
      </c>
      <c r="AX23" s="405">
        <v>51634.942000000003</v>
      </c>
      <c r="AY23" s="405">
        <v>40113.923999999999</v>
      </c>
      <c r="AZ23" s="405">
        <v>48557.406000000003</v>
      </c>
      <c r="BA23" s="405">
        <v>55149.534</v>
      </c>
      <c r="BB23" s="405">
        <v>56485.042000000001</v>
      </c>
      <c r="BC23" s="301">
        <f t="shared" si="5"/>
        <v>483298.79199999996</v>
      </c>
      <c r="BD23" s="302">
        <f t="shared" si="6"/>
        <v>683604.69799999997</v>
      </c>
    </row>
    <row r="24" spans="1:59" s="22" customFormat="1" ht="12.75" customHeight="1">
      <c r="A24" s="310"/>
      <c r="B24" s="299" t="s">
        <v>96</v>
      </c>
      <c r="C24" s="497">
        <v>118</v>
      </c>
      <c r="D24" s="487">
        <v>144</v>
      </c>
      <c r="E24" s="487">
        <v>91</v>
      </c>
      <c r="F24" s="487">
        <v>173.9</v>
      </c>
      <c r="G24" s="487">
        <v>158</v>
      </c>
      <c r="H24" s="488">
        <v>268</v>
      </c>
      <c r="I24" s="488">
        <v>232.52500000000001</v>
      </c>
      <c r="J24" s="488">
        <v>139</v>
      </c>
      <c r="K24" s="487">
        <v>237</v>
      </c>
      <c r="L24" s="487">
        <v>192</v>
      </c>
      <c r="M24" s="487">
        <v>186</v>
      </c>
      <c r="N24" s="488">
        <v>154.5</v>
      </c>
      <c r="O24" s="498">
        <f t="shared" si="0"/>
        <v>1324.425</v>
      </c>
      <c r="P24" s="489">
        <f t="shared" si="14"/>
        <v>2093.9250000000002</v>
      </c>
      <c r="Q24" s="352"/>
      <c r="R24" s="313">
        <f>+O24-O23</f>
        <v>366.42499999999995</v>
      </c>
      <c r="S24" s="314">
        <f>IF(ISERR(R24/O23),0,(R24/O23))</f>
        <v>0.38248956158663877</v>
      </c>
      <c r="T24" s="385">
        <f t="shared" si="29"/>
        <v>5.2142716535433067</v>
      </c>
      <c r="U24" s="313">
        <f t="shared" si="30"/>
        <v>165.55312499999999</v>
      </c>
      <c r="V24" s="353">
        <f>O24/$O$56</f>
        <v>0.2905093087990438</v>
      </c>
      <c r="W24" s="352"/>
      <c r="X24" s="377"/>
      <c r="Y24" s="299" t="s">
        <v>96</v>
      </c>
      <c r="Z24" s="497">
        <v>42916.432000000001</v>
      </c>
      <c r="AA24" s="487">
        <v>49069.822</v>
      </c>
      <c r="AB24" s="487">
        <v>30873.392</v>
      </c>
      <c r="AC24" s="487">
        <v>62211.425999999999</v>
      </c>
      <c r="AD24" s="487">
        <v>58767.235999999997</v>
      </c>
      <c r="AE24" s="488">
        <v>98784.164000000004</v>
      </c>
      <c r="AF24" s="488">
        <v>80463.231</v>
      </c>
      <c r="AG24" s="488">
        <v>47747.315999999999</v>
      </c>
      <c r="AH24" s="487">
        <v>84356.221999999994</v>
      </c>
      <c r="AI24" s="487">
        <v>67759.631999999998</v>
      </c>
      <c r="AJ24" s="487">
        <v>65393.622000000003</v>
      </c>
      <c r="AK24" s="488">
        <v>55135.832000000002</v>
      </c>
      <c r="AL24" s="498">
        <f t="shared" si="3"/>
        <v>470833.01899999997</v>
      </c>
      <c r="AM24" s="489">
        <f t="shared" si="4"/>
        <v>743478.32699999993</v>
      </c>
      <c r="AN24" s="352"/>
      <c r="AO24" s="377"/>
      <c r="AP24" s="299" t="s">
        <v>96</v>
      </c>
      <c r="AQ24" s="394">
        <v>60277.031999999999</v>
      </c>
      <c r="AR24" s="394">
        <v>69380.021999999997</v>
      </c>
      <c r="AS24" s="394">
        <v>43932.392</v>
      </c>
      <c r="AT24" s="394">
        <v>87533.585999999996</v>
      </c>
      <c r="AU24" s="394">
        <v>83054.835999999996</v>
      </c>
      <c r="AV24" s="394">
        <v>136067.764</v>
      </c>
      <c r="AW24" s="394">
        <v>111004.061</v>
      </c>
      <c r="AX24" s="394">
        <v>70242.915999999997</v>
      </c>
      <c r="AY24" s="394">
        <v>117673.822</v>
      </c>
      <c r="AZ24" s="394">
        <v>92599.232000000004</v>
      </c>
      <c r="BA24" s="394">
        <v>90463.822</v>
      </c>
      <c r="BB24" s="394">
        <v>76207.631999999998</v>
      </c>
      <c r="BC24" s="301">
        <f t="shared" si="5"/>
        <v>661492.60899999994</v>
      </c>
      <c r="BD24" s="302">
        <f t="shared" si="6"/>
        <v>1038437.117</v>
      </c>
    </row>
    <row r="25" spans="1:59" s="22" customFormat="1" ht="12.75" customHeight="1">
      <c r="A25" s="310"/>
      <c r="B25" s="299" t="s">
        <v>119</v>
      </c>
      <c r="C25" s="499">
        <v>161</v>
      </c>
      <c r="D25" s="500">
        <v>150</v>
      </c>
      <c r="E25" s="500">
        <v>192</v>
      </c>
      <c r="F25" s="500">
        <v>168</v>
      </c>
      <c r="G25" s="500">
        <v>194</v>
      </c>
      <c r="H25" s="516">
        <v>172</v>
      </c>
      <c r="I25" s="516">
        <v>163</v>
      </c>
      <c r="J25" s="516">
        <v>101</v>
      </c>
      <c r="K25" s="500">
        <v>212.66220000000001</v>
      </c>
      <c r="L25" s="500">
        <v>164.7645</v>
      </c>
      <c r="M25" s="500">
        <v>155.22999999999999</v>
      </c>
      <c r="N25" s="488">
        <v>237.85650000000001</v>
      </c>
      <c r="O25" s="498">
        <f t="shared" si="0"/>
        <v>1301</v>
      </c>
      <c r="P25" s="489">
        <f t="shared" si="14"/>
        <v>2071.5131999999999</v>
      </c>
      <c r="Q25" s="352"/>
      <c r="R25" s="313">
        <f>+O25-O24</f>
        <v>-23.424999999999955</v>
      </c>
      <c r="S25" s="314">
        <f>IF(ISERR(R25/O24),0,(R25/O24))</f>
        <v>-1.768692073918867E-2</v>
      </c>
      <c r="T25" s="385">
        <f t="shared" si="29"/>
        <v>5.122047244094488</v>
      </c>
      <c r="U25" s="313">
        <f t="shared" si="30"/>
        <v>162.625</v>
      </c>
      <c r="V25" s="353">
        <f>O25/$O$57</f>
        <v>0.21020215598583358</v>
      </c>
      <c r="W25" s="352"/>
      <c r="X25" s="377"/>
      <c r="Y25" s="299" t="s">
        <v>119</v>
      </c>
      <c r="Z25" s="499">
        <v>54855.212</v>
      </c>
      <c r="AA25" s="500">
        <v>51274.048000000003</v>
      </c>
      <c r="AB25" s="500">
        <v>66448.899999999994</v>
      </c>
      <c r="AC25" s="500">
        <v>56650.451999999997</v>
      </c>
      <c r="AD25" s="500">
        <v>64794.3</v>
      </c>
      <c r="AE25" s="516">
        <v>58689.061999999998</v>
      </c>
      <c r="AF25" s="516">
        <v>56860.124000000003</v>
      </c>
      <c r="AG25" s="516">
        <v>35150.42</v>
      </c>
      <c r="AH25" s="500">
        <v>71214.874400000001</v>
      </c>
      <c r="AI25" s="500">
        <v>56037.43</v>
      </c>
      <c r="AJ25" s="500">
        <v>53055.8583</v>
      </c>
      <c r="AK25" s="488">
        <v>81454.161600000007</v>
      </c>
      <c r="AL25" s="498">
        <f t="shared" si="3"/>
        <v>444722.51799999998</v>
      </c>
      <c r="AM25" s="489">
        <f t="shared" si="4"/>
        <v>706484.84230000002</v>
      </c>
      <c r="AN25" s="352"/>
      <c r="AO25" s="377"/>
      <c r="AP25" s="299" t="s">
        <v>119</v>
      </c>
      <c r="AQ25" s="394">
        <v>76420.232000000004</v>
      </c>
      <c r="AR25" s="394">
        <v>72806.847999999998</v>
      </c>
      <c r="AS25" s="394">
        <v>92311.5</v>
      </c>
      <c r="AT25" s="394">
        <v>77974.051999999996</v>
      </c>
      <c r="AU25" s="394">
        <v>92162.9</v>
      </c>
      <c r="AV25" s="394">
        <v>82380.262000000002</v>
      </c>
      <c r="AW25" s="394">
        <v>79964.323999999993</v>
      </c>
      <c r="AX25" s="394">
        <v>49796.82</v>
      </c>
      <c r="AY25" s="394">
        <v>100363.8544</v>
      </c>
      <c r="AZ25" s="394">
        <v>80301.820000000007</v>
      </c>
      <c r="BA25" s="394">
        <v>75513.988299999997</v>
      </c>
      <c r="BB25" s="394">
        <v>116268.5816</v>
      </c>
      <c r="BC25" s="301">
        <f t="shared" si="5"/>
        <v>623816.93799999997</v>
      </c>
      <c r="BD25" s="302">
        <f t="shared" si="6"/>
        <v>996265.18229999999</v>
      </c>
    </row>
    <row r="26" spans="1:59" s="22" customFormat="1" ht="12.75" customHeight="1">
      <c r="A26" s="310"/>
      <c r="B26" s="299" t="s">
        <v>124</v>
      </c>
      <c r="C26" s="499">
        <v>87.342600000000004</v>
      </c>
      <c r="D26" s="500">
        <v>180.410415</v>
      </c>
      <c r="E26" s="500">
        <v>210.438185</v>
      </c>
      <c r="F26" s="500">
        <v>294.58530000000002</v>
      </c>
      <c r="G26" s="500">
        <v>334.58530000000002</v>
      </c>
      <c r="H26" s="516">
        <v>300.63704250000001</v>
      </c>
      <c r="I26" s="516">
        <v>294.37614250000001</v>
      </c>
      <c r="J26" s="516">
        <v>265.483</v>
      </c>
      <c r="K26" s="500">
        <v>299.81290000000001</v>
      </c>
      <c r="L26" s="500">
        <v>210.47485750000001</v>
      </c>
      <c r="M26" s="500">
        <v>257.94850000000002</v>
      </c>
      <c r="N26" s="490">
        <v>205.9358</v>
      </c>
      <c r="O26" s="498">
        <f t="shared" si="0"/>
        <v>1967.8579849999999</v>
      </c>
      <c r="P26" s="489">
        <f t="shared" si="14"/>
        <v>2942.0300425</v>
      </c>
      <c r="Q26" s="352"/>
      <c r="R26" s="313">
        <f>+O26-O25</f>
        <v>666.85798499999987</v>
      </c>
      <c r="S26" s="314">
        <f>IF(ISERR(R26/O25),0,(R26/O25))</f>
        <v>0.51257339354342801</v>
      </c>
      <c r="T26" s="385">
        <f t="shared" si="29"/>
        <v>7.7474723818897635</v>
      </c>
      <c r="U26" s="313">
        <f t="shared" si="30"/>
        <v>245.98224812499998</v>
      </c>
      <c r="V26" s="353">
        <f>O26/$O$57</f>
        <v>0.31794618840963729</v>
      </c>
      <c r="W26" s="352"/>
      <c r="X26" s="377"/>
      <c r="Y26" s="299" t="s">
        <v>124</v>
      </c>
      <c r="Z26" s="499">
        <v>30344.49</v>
      </c>
      <c r="AA26" s="500">
        <v>61211.753799999999</v>
      </c>
      <c r="AB26" s="500">
        <v>79419.867800000007</v>
      </c>
      <c r="AC26" s="500">
        <v>113131.9807</v>
      </c>
      <c r="AD26" s="500">
        <v>127503.9552</v>
      </c>
      <c r="AE26" s="516">
        <v>117279.8401</v>
      </c>
      <c r="AF26" s="516">
        <v>113481.29</v>
      </c>
      <c r="AG26" s="516">
        <v>98788.255799999999</v>
      </c>
      <c r="AH26" s="500">
        <v>110059.73</v>
      </c>
      <c r="AI26" s="500">
        <v>80048.984599999996</v>
      </c>
      <c r="AJ26" s="500">
        <v>96833.265199999994</v>
      </c>
      <c r="AK26" s="490">
        <v>75573.905100000004</v>
      </c>
      <c r="AL26" s="498">
        <f t="shared" si="3"/>
        <v>741161.4334000001</v>
      </c>
      <c r="AM26" s="489">
        <f t="shared" si="4"/>
        <v>1103677.3183000002</v>
      </c>
      <c r="AN26" s="352"/>
      <c r="AO26" s="377"/>
      <c r="AP26" s="299" t="s">
        <v>124</v>
      </c>
      <c r="AQ26" s="394">
        <v>43436.26</v>
      </c>
      <c r="AR26" s="394">
        <v>87307.6538</v>
      </c>
      <c r="AS26" s="394">
        <v>116279.61780000001</v>
      </c>
      <c r="AT26" s="394">
        <v>155423.35070000001</v>
      </c>
      <c r="AU26" s="394">
        <v>173025.41519999999</v>
      </c>
      <c r="AV26" s="394">
        <v>160811.98009999999</v>
      </c>
      <c r="AW26" s="394">
        <v>158144.62</v>
      </c>
      <c r="AX26" s="394">
        <v>137918.72579999999</v>
      </c>
      <c r="AY26" s="394">
        <v>155880.37</v>
      </c>
      <c r="AZ26" s="394">
        <v>112638.8446</v>
      </c>
      <c r="BA26" s="394">
        <v>134603.7052</v>
      </c>
      <c r="BB26" s="394">
        <v>105458.42509999999</v>
      </c>
      <c r="BC26" s="301">
        <f t="shared" si="5"/>
        <v>1032347.6234000002</v>
      </c>
      <c r="BD26" s="302">
        <f t="shared" si="6"/>
        <v>1540928.9682999998</v>
      </c>
    </row>
    <row r="27" spans="1:59" s="22" customFormat="1" ht="12.75" customHeight="1">
      <c r="A27" s="475"/>
      <c r="B27" s="299" t="s">
        <v>139</v>
      </c>
      <c r="C27" s="499">
        <v>271.7312</v>
      </c>
      <c r="D27" s="487">
        <v>121.161</v>
      </c>
      <c r="E27" s="488">
        <v>207.29900000000001</v>
      </c>
      <c r="F27" s="488">
        <v>241.5496</v>
      </c>
      <c r="G27" s="488">
        <v>206.65190000000001</v>
      </c>
      <c r="H27" s="488">
        <v>192.86680000000001</v>
      </c>
      <c r="I27" s="488">
        <v>214.81049999999999</v>
      </c>
      <c r="J27" s="488">
        <v>221.47030000000001</v>
      </c>
      <c r="K27" s="488">
        <v>160.90842499999999</v>
      </c>
      <c r="L27" s="488">
        <v>236.98179999999999</v>
      </c>
      <c r="M27" s="500">
        <v>231.3553</v>
      </c>
      <c r="N27" s="500">
        <v>219.322</v>
      </c>
      <c r="O27" s="498">
        <f t="shared" si="0"/>
        <v>1677.5403000000001</v>
      </c>
      <c r="P27" s="489">
        <f t="shared" ref="P27" si="31">SUM(C27:N27)</f>
        <v>2526.1078250000005</v>
      </c>
      <c r="Q27" s="352"/>
      <c r="R27" s="313">
        <f t="shared" ref="R27:R28" si="32">+O27-O26</f>
        <v>-290.31768499999976</v>
      </c>
      <c r="S27" s="314">
        <f>IF(ISERR(R27/O26),0,(R27/O26))</f>
        <v>-0.14752979494096968</v>
      </c>
      <c r="T27" s="385">
        <f t="shared" si="29"/>
        <v>6.604489370078741</v>
      </c>
      <c r="U27" s="313">
        <f t="shared" si="30"/>
        <v>209.69253750000001</v>
      </c>
      <c r="V27" s="353">
        <f t="shared" ref="V27:V28" si="33">O27/$O$57</f>
        <v>0.27103965243130063</v>
      </c>
      <c r="W27" s="352"/>
      <c r="X27" s="475"/>
      <c r="Y27" s="299" t="s">
        <v>139</v>
      </c>
      <c r="Z27" s="499">
        <v>99387.035600000003</v>
      </c>
      <c r="AA27" s="487">
        <v>46174.220800000003</v>
      </c>
      <c r="AB27" s="488">
        <v>79205.933699999994</v>
      </c>
      <c r="AC27" s="488">
        <v>90766.027300000002</v>
      </c>
      <c r="AD27" s="488">
        <v>75662.179999999993</v>
      </c>
      <c r="AE27" s="488">
        <v>72272.4087</v>
      </c>
      <c r="AF27" s="488">
        <v>82892.791299999997</v>
      </c>
      <c r="AG27" s="488">
        <v>82653.792100000006</v>
      </c>
      <c r="AH27" s="488">
        <v>59887.152999999998</v>
      </c>
      <c r="AI27" s="488">
        <v>89463.465299999996</v>
      </c>
      <c r="AJ27" s="500">
        <v>88708.688699999999</v>
      </c>
      <c r="AK27" s="500">
        <v>84416.049499999994</v>
      </c>
      <c r="AL27" s="498">
        <f t="shared" si="3"/>
        <v>629014.38950000005</v>
      </c>
      <c r="AM27" s="489">
        <f t="shared" ref="AM27" si="34">SUM(Z27:AK27)</f>
        <v>951489.74600000004</v>
      </c>
      <c r="AN27" s="352"/>
      <c r="AO27" s="475"/>
      <c r="AP27" s="299" t="s">
        <v>139</v>
      </c>
      <c r="AQ27" s="464">
        <v>135636.54560000001</v>
      </c>
      <c r="AR27" s="464">
        <v>64524.8508</v>
      </c>
      <c r="AS27" s="394">
        <v>107605.6237</v>
      </c>
      <c r="AT27" s="394">
        <v>123621.9173</v>
      </c>
      <c r="AU27" s="394">
        <v>105773.93</v>
      </c>
      <c r="AV27" s="394">
        <v>99953.718699999998</v>
      </c>
      <c r="AW27" s="394">
        <v>112797.27129999999</v>
      </c>
      <c r="AX27" s="394">
        <v>114369.1321</v>
      </c>
      <c r="AY27" s="394">
        <v>82131.123000000007</v>
      </c>
      <c r="AZ27" s="394">
        <v>125519.2853</v>
      </c>
      <c r="BA27" s="464">
        <v>121627.2687</v>
      </c>
      <c r="BB27" s="394">
        <v>496051.76020000002</v>
      </c>
      <c r="BC27" s="301">
        <f t="shared" si="5"/>
        <v>864282.98950000014</v>
      </c>
      <c r="BD27" s="302">
        <f t="shared" ref="BD27" si="35">SUM(AQ27:BB27)</f>
        <v>1689612.4267000002</v>
      </c>
      <c r="BF27" s="340">
        <f>SUM(F27:H27)</f>
        <v>641.06830000000002</v>
      </c>
      <c r="BG27" s="340">
        <f>SUM(AT27:AV27)</f>
        <v>329349.56599999999</v>
      </c>
    </row>
    <row r="28" spans="1:59" s="22" customFormat="1" ht="12.75" customHeight="1">
      <c r="A28" s="310"/>
      <c r="B28" s="299" t="s">
        <v>193</v>
      </c>
      <c r="C28" s="499">
        <v>270.02780000000001</v>
      </c>
      <c r="D28" s="490">
        <v>229.18639999999999</v>
      </c>
      <c r="E28" s="488">
        <v>184.09440000000001</v>
      </c>
      <c r="F28" s="490">
        <v>382.36009999999999</v>
      </c>
      <c r="G28" s="488">
        <v>258.94850000000002</v>
      </c>
      <c r="H28" s="488">
        <v>408.75681250000002</v>
      </c>
      <c r="I28" s="488">
        <v>270.98180000000002</v>
      </c>
      <c r="J28" s="488">
        <v>346.07619999999997</v>
      </c>
      <c r="K28" s="508">
        <v>252.99909383389522</v>
      </c>
      <c r="L28" s="508">
        <v>238.26714801444044</v>
      </c>
      <c r="M28" s="509">
        <v>254.90196078431381</v>
      </c>
      <c r="N28" s="509">
        <v>256.48252536640354</v>
      </c>
      <c r="O28" s="498">
        <f t="shared" si="0"/>
        <v>2350.4320125000004</v>
      </c>
      <c r="P28" s="489">
        <f t="shared" si="14"/>
        <v>3353.0827404990532</v>
      </c>
      <c r="Q28" s="352"/>
      <c r="R28" s="313">
        <f t="shared" si="32"/>
        <v>672.89171250000027</v>
      </c>
      <c r="S28" s="314">
        <f>IF(ISERR(R28/O27),0,(R28/O27))</f>
        <v>0.4011180610683393</v>
      </c>
      <c r="T28" s="385">
        <f t="shared" si="29"/>
        <v>9.2536693405511823</v>
      </c>
      <c r="U28" s="313">
        <f t="shared" si="30"/>
        <v>293.80400156250005</v>
      </c>
      <c r="V28" s="353">
        <f t="shared" si="33"/>
        <v>0.37975855228718047</v>
      </c>
      <c r="W28" s="352"/>
      <c r="X28" s="377"/>
      <c r="Y28" s="299" t="s">
        <v>193</v>
      </c>
      <c r="Z28" s="499">
        <v>104064.89449999999</v>
      </c>
      <c r="AA28" s="490">
        <v>89004.464000000007</v>
      </c>
      <c r="AB28" s="488">
        <v>72004.91350000001</v>
      </c>
      <c r="AC28" s="490">
        <v>148833.66440000001</v>
      </c>
      <c r="AD28" s="488">
        <v>98843.336800000019</v>
      </c>
      <c r="AE28" s="488">
        <v>160381.7421</v>
      </c>
      <c r="AF28" s="488">
        <v>106086.05990000002</v>
      </c>
      <c r="AG28" s="488">
        <v>133607.23749999999</v>
      </c>
      <c r="AH28" s="508">
        <v>101075.97911366131</v>
      </c>
      <c r="AI28" s="508">
        <v>94412.038089526293</v>
      </c>
      <c r="AJ28" s="509">
        <v>99965.573246462518</v>
      </c>
      <c r="AK28" s="509">
        <v>101158.19443221111</v>
      </c>
      <c r="AL28" s="498">
        <f t="shared" si="3"/>
        <v>912826.31270000013</v>
      </c>
      <c r="AM28" s="489">
        <f t="shared" ref="AM28" si="36">SUM(Z28:AK28)</f>
        <v>1309438.0975818613</v>
      </c>
      <c r="AN28" s="352"/>
      <c r="AO28" s="377"/>
      <c r="AP28" s="299" t="s">
        <v>193</v>
      </c>
      <c r="AQ28" s="394">
        <v>140118.17449999999</v>
      </c>
      <c r="AR28" s="529">
        <v>119572.114</v>
      </c>
      <c r="AS28" s="394">
        <v>96566.27350000001</v>
      </c>
      <c r="AT28" s="529">
        <v>200918.6244</v>
      </c>
      <c r="AU28" s="394">
        <v>139204.70680000001</v>
      </c>
      <c r="AV28" s="394">
        <v>215229.7121</v>
      </c>
      <c r="AW28" s="394">
        <v>144049.68990000003</v>
      </c>
      <c r="AX28" s="394">
        <v>180436.67749999999</v>
      </c>
      <c r="AY28" s="336">
        <v>132375.98996202089</v>
      </c>
      <c r="AZ28" s="336">
        <v>126880.98545116314</v>
      </c>
      <c r="BA28" s="336">
        <v>132917.9399603795</v>
      </c>
      <c r="BB28" s="336">
        <v>135808.24417173766</v>
      </c>
      <c r="BC28" s="301">
        <f t="shared" si="5"/>
        <v>1236095.9727</v>
      </c>
      <c r="BD28" s="302">
        <f t="shared" si="6"/>
        <v>1764079.1322453013</v>
      </c>
      <c r="BF28" s="340">
        <f>SUM(F28:H28)</f>
        <v>1050.0654125000001</v>
      </c>
      <c r="BG28" s="340">
        <f>SUM(AT28:AV28)</f>
        <v>555353.04330000002</v>
      </c>
    </row>
    <row r="29" spans="1:59" s="22" customFormat="1" ht="12.75" customHeight="1">
      <c r="A29" s="554"/>
      <c r="B29" s="299" t="s">
        <v>194</v>
      </c>
      <c r="C29" s="497">
        <v>200</v>
      </c>
      <c r="D29" s="487">
        <v>210</v>
      </c>
      <c r="E29" s="487">
        <v>239.99999999999989</v>
      </c>
      <c r="F29" s="487">
        <v>220</v>
      </c>
      <c r="G29" s="487">
        <v>200</v>
      </c>
      <c r="H29" s="487">
        <v>240.00000000000011</v>
      </c>
      <c r="I29" s="488">
        <v>200</v>
      </c>
      <c r="J29" s="488">
        <v>260</v>
      </c>
      <c r="K29" s="487">
        <v>180</v>
      </c>
      <c r="L29" s="487">
        <v>220</v>
      </c>
      <c r="M29" s="487">
        <v>260</v>
      </c>
      <c r="N29" s="488">
        <v>260</v>
      </c>
      <c r="O29" s="498">
        <f t="shared" si="0"/>
        <v>1770</v>
      </c>
      <c r="P29" s="489">
        <f t="shared" si="14"/>
        <v>2690</v>
      </c>
      <c r="Q29" s="352"/>
      <c r="R29" s="313"/>
      <c r="S29" s="314"/>
      <c r="T29" s="385"/>
      <c r="U29" s="313"/>
      <c r="V29" s="353"/>
      <c r="W29" s="352"/>
      <c r="X29" s="554"/>
      <c r="Y29" s="299" t="s">
        <v>194</v>
      </c>
      <c r="Z29" s="497">
        <v>75996.493740873324</v>
      </c>
      <c r="AA29" s="487">
        <v>80591.917572486185</v>
      </c>
      <c r="AB29" s="487">
        <v>94087.67181703719</v>
      </c>
      <c r="AC29" s="487">
        <v>85344.913102733335</v>
      </c>
      <c r="AD29" s="487">
        <v>75420.654637097439</v>
      </c>
      <c r="AE29" s="488">
        <v>92364.612634211808</v>
      </c>
      <c r="AF29" s="488">
        <v>77656.06103984674</v>
      </c>
      <c r="AG29" s="488">
        <v>100094.7157158319</v>
      </c>
      <c r="AH29" s="487">
        <v>69445.282737681409</v>
      </c>
      <c r="AI29" s="487">
        <v>84586.319776455406</v>
      </c>
      <c r="AJ29" s="487">
        <v>100436.6005098741</v>
      </c>
      <c r="AK29" s="488">
        <v>99965.650644901834</v>
      </c>
      <c r="AL29" s="498">
        <f t="shared" si="3"/>
        <v>681557.04026011797</v>
      </c>
      <c r="AM29" s="489">
        <f t="shared" si="4"/>
        <v>1035990.8939290306</v>
      </c>
      <c r="AN29" s="352"/>
      <c r="AO29" s="554"/>
      <c r="AP29" s="299" t="s">
        <v>194</v>
      </c>
      <c r="AQ29" s="394">
        <v>101730.4678299732</v>
      </c>
      <c r="AR29" s="394">
        <v>109564.19862827149</v>
      </c>
      <c r="AS29" s="394">
        <v>127452.68949681379</v>
      </c>
      <c r="AT29" s="394">
        <v>114268.3440585288</v>
      </c>
      <c r="AU29" s="394">
        <v>102812.7387166535</v>
      </c>
      <c r="AV29" s="394">
        <v>125573.75743259081</v>
      </c>
      <c r="AW29" s="394">
        <v>105318.7954033904</v>
      </c>
      <c r="AX29" s="394">
        <v>135692.55651886511</v>
      </c>
      <c r="AY29" s="394">
        <v>92736.628753280034</v>
      </c>
      <c r="AZ29" s="394">
        <v>117749.77441305621</v>
      </c>
      <c r="BA29" s="394">
        <v>136947.35885415209</v>
      </c>
      <c r="BB29" s="394">
        <v>139158.82430633911</v>
      </c>
      <c r="BC29" s="301">
        <f t="shared" si="5"/>
        <v>922413.54808508721</v>
      </c>
      <c r="BD29" s="302">
        <f t="shared" si="6"/>
        <v>1409006.1344119145</v>
      </c>
      <c r="BF29" s="340">
        <f>SUM(F29:H29)</f>
        <v>660.00000000000011</v>
      </c>
      <c r="BG29" s="340">
        <f>SUM(AT29:AV29)</f>
        <v>342654.84020777314</v>
      </c>
    </row>
    <row r="30" spans="1:59" s="22" customFormat="1" ht="12.75" customHeight="1" thickBot="1">
      <c r="A30" s="576"/>
      <c r="B30" s="305" t="s">
        <v>18</v>
      </c>
      <c r="C30" s="501">
        <f>C28-C29</f>
        <v>70.027800000000013</v>
      </c>
      <c r="D30" s="502">
        <f t="shared" ref="D30:N30" si="37">D28-D29</f>
        <v>19.186399999999992</v>
      </c>
      <c r="E30" s="502">
        <f t="shared" si="37"/>
        <v>-55.905599999999879</v>
      </c>
      <c r="F30" s="502">
        <f t="shared" si="37"/>
        <v>162.36009999999999</v>
      </c>
      <c r="G30" s="502">
        <f t="shared" si="37"/>
        <v>58.948500000000024</v>
      </c>
      <c r="H30" s="502">
        <f t="shared" si="37"/>
        <v>168.75681249999991</v>
      </c>
      <c r="I30" s="503">
        <f t="shared" si="37"/>
        <v>70.981800000000021</v>
      </c>
      <c r="J30" s="503">
        <f t="shared" si="37"/>
        <v>86.076199999999972</v>
      </c>
      <c r="K30" s="502">
        <f t="shared" si="37"/>
        <v>72.999093833895216</v>
      </c>
      <c r="L30" s="502">
        <f t="shared" si="37"/>
        <v>18.267148014440437</v>
      </c>
      <c r="M30" s="502">
        <f t="shared" si="37"/>
        <v>-5.0980392156861853</v>
      </c>
      <c r="N30" s="503">
        <f t="shared" si="37"/>
        <v>-3.5174746335964642</v>
      </c>
      <c r="O30" s="504">
        <f t="shared" si="0"/>
        <v>580.43201250000004</v>
      </c>
      <c r="P30" s="491">
        <f t="shared" si="14"/>
        <v>663.08274049905299</v>
      </c>
      <c r="Q30" s="352"/>
      <c r="R30" s="320"/>
      <c r="S30" s="321"/>
      <c r="T30" s="386"/>
      <c r="U30" s="320"/>
      <c r="V30" s="355"/>
      <c r="W30" s="352"/>
      <c r="X30" s="576"/>
      <c r="Y30" s="305" t="s">
        <v>18</v>
      </c>
      <c r="Z30" s="501">
        <f>Z28-Z29</f>
        <v>28068.400759126671</v>
      </c>
      <c r="AA30" s="502">
        <f t="shared" ref="AA30:AK30" si="38">AA28-AA29</f>
        <v>8412.546427513822</v>
      </c>
      <c r="AB30" s="502">
        <f t="shared" si="38"/>
        <v>-22082.75831703718</v>
      </c>
      <c r="AC30" s="502">
        <f t="shared" si="38"/>
        <v>63488.751297266674</v>
      </c>
      <c r="AD30" s="502">
        <f t="shared" si="38"/>
        <v>23422.68216290258</v>
      </c>
      <c r="AE30" s="503">
        <f t="shared" si="38"/>
        <v>68017.129465788195</v>
      </c>
      <c r="AF30" s="503">
        <f t="shared" si="38"/>
        <v>28429.998860153282</v>
      </c>
      <c r="AG30" s="503">
        <f t="shared" si="38"/>
        <v>33512.521784168086</v>
      </c>
      <c r="AH30" s="502">
        <f t="shared" si="38"/>
        <v>31630.696375979896</v>
      </c>
      <c r="AI30" s="502">
        <f t="shared" si="38"/>
        <v>9825.7183130708872</v>
      </c>
      <c r="AJ30" s="502">
        <f t="shared" si="38"/>
        <v>-471.02726341158268</v>
      </c>
      <c r="AK30" s="503">
        <f t="shared" si="38"/>
        <v>1192.5437873092742</v>
      </c>
      <c r="AL30" s="504">
        <f t="shared" si="3"/>
        <v>231269.27243988213</v>
      </c>
      <c r="AM30" s="491">
        <f t="shared" si="4"/>
        <v>273447.20365283062</v>
      </c>
      <c r="AN30" s="352"/>
      <c r="AO30" s="576"/>
      <c r="AP30" s="305" t="s">
        <v>18</v>
      </c>
      <c r="AQ30" s="406">
        <f t="shared" ref="AQ30:BB30" si="39">AQ28-AQ29</f>
        <v>38387.70667002679</v>
      </c>
      <c r="AR30" s="406">
        <f t="shared" si="39"/>
        <v>10007.915371728508</v>
      </c>
      <c r="AS30" s="406">
        <f t="shared" si="39"/>
        <v>-30886.415996813783</v>
      </c>
      <c r="AT30" s="406">
        <f t="shared" si="39"/>
        <v>86650.280341471196</v>
      </c>
      <c r="AU30" s="406">
        <f t="shared" si="39"/>
        <v>36391.96808334651</v>
      </c>
      <c r="AV30" s="406">
        <f t="shared" si="39"/>
        <v>89655.954667409198</v>
      </c>
      <c r="AW30" s="406">
        <f t="shared" si="39"/>
        <v>38730.894496609631</v>
      </c>
      <c r="AX30" s="406">
        <f t="shared" si="39"/>
        <v>44744.120981134882</v>
      </c>
      <c r="AY30" s="406">
        <f t="shared" si="39"/>
        <v>39639.361208740855</v>
      </c>
      <c r="AZ30" s="406">
        <f t="shared" si="39"/>
        <v>9131.211038106936</v>
      </c>
      <c r="BA30" s="406">
        <f t="shared" si="39"/>
        <v>-4029.4188937725849</v>
      </c>
      <c r="BB30" s="406">
        <f t="shared" si="39"/>
        <v>-3350.5801346014487</v>
      </c>
      <c r="BC30" s="306">
        <f t="shared" si="5"/>
        <v>313682.42461491295</v>
      </c>
      <c r="BD30" s="307">
        <f t="shared" si="6"/>
        <v>355072.9978333867</v>
      </c>
    </row>
    <row r="31" spans="1:59" s="22" customFormat="1" ht="12.75" customHeight="1">
      <c r="A31" s="443" t="s">
        <v>141</v>
      </c>
      <c r="B31" s="299" t="s">
        <v>86</v>
      </c>
      <c r="C31" s="492">
        <v>6.6138000000000003</v>
      </c>
      <c r="D31" s="493">
        <v>2.2046000000000001</v>
      </c>
      <c r="E31" s="493">
        <v>2.2046000000000001</v>
      </c>
      <c r="F31" s="493">
        <v>4.4092000000000002</v>
      </c>
      <c r="G31" s="493">
        <v>6.6138000000000003</v>
      </c>
      <c r="H31" s="493">
        <v>1.1023000000000001</v>
      </c>
      <c r="I31" s="494">
        <v>31.966699999999999</v>
      </c>
      <c r="J31" s="494">
        <v>0</v>
      </c>
      <c r="K31" s="493">
        <v>0</v>
      </c>
      <c r="L31" s="493">
        <v>0</v>
      </c>
      <c r="M31" s="493">
        <v>0</v>
      </c>
      <c r="N31" s="494">
        <v>0</v>
      </c>
      <c r="O31" s="495">
        <f t="shared" si="0"/>
        <v>55.114999999999995</v>
      </c>
      <c r="P31" s="496">
        <f t="shared" si="14"/>
        <v>55.114999999999995</v>
      </c>
      <c r="Q31" s="352"/>
      <c r="R31" s="313"/>
      <c r="S31" s="314"/>
      <c r="T31" s="385">
        <f t="shared" si="29"/>
        <v>0.21698818897637792</v>
      </c>
      <c r="U31" s="313">
        <f t="shared" ref="U31:U36" si="40">+O31/$I$1</f>
        <v>6.8893749999999994</v>
      </c>
      <c r="V31" s="353">
        <f>O31/$O$55</f>
        <v>1.2391268668964386E-2</v>
      </c>
      <c r="W31" s="352"/>
      <c r="X31" s="377"/>
      <c r="Y31" s="299" t="s">
        <v>86</v>
      </c>
      <c r="Z31" s="492">
        <v>1439.4</v>
      </c>
      <c r="AA31" s="493">
        <v>483.8</v>
      </c>
      <c r="AB31" s="493">
        <v>479.41</v>
      </c>
      <c r="AC31" s="493">
        <v>919.24</v>
      </c>
      <c r="AD31" s="493">
        <v>1904.34</v>
      </c>
      <c r="AE31" s="494">
        <v>501.75</v>
      </c>
      <c r="AF31" s="494">
        <v>6147.48</v>
      </c>
      <c r="AG31" s="494"/>
      <c r="AH31" s="493"/>
      <c r="AI31" s="493"/>
      <c r="AJ31" s="493"/>
      <c r="AK31" s="494"/>
      <c r="AL31" s="495">
        <f t="shared" si="3"/>
        <v>11875.42</v>
      </c>
      <c r="AM31" s="496">
        <f t="shared" si="4"/>
        <v>11875.42</v>
      </c>
      <c r="AN31" s="352"/>
      <c r="AO31" s="377"/>
      <c r="AP31" s="299" t="s">
        <v>86</v>
      </c>
      <c r="AQ31" s="405">
        <v>3036</v>
      </c>
      <c r="AR31" s="405">
        <v>1016</v>
      </c>
      <c r="AS31" s="405">
        <v>1011.6</v>
      </c>
      <c r="AT31" s="405">
        <v>1966</v>
      </c>
      <c r="AU31" s="405">
        <v>3473.6</v>
      </c>
      <c r="AV31" s="405">
        <v>763</v>
      </c>
      <c r="AW31" s="405">
        <v>13804.1</v>
      </c>
      <c r="AX31" s="405"/>
      <c r="AY31" s="405"/>
      <c r="AZ31" s="405"/>
      <c r="BA31" s="405"/>
      <c r="BB31" s="405"/>
      <c r="BC31" s="301">
        <f t="shared" si="5"/>
        <v>25070.300000000003</v>
      </c>
      <c r="BD31" s="302">
        <f t="shared" si="6"/>
        <v>25070.300000000003</v>
      </c>
    </row>
    <row r="32" spans="1:59" s="22" customFormat="1" ht="12.75" customHeight="1">
      <c r="A32" s="310"/>
      <c r="B32" s="299" t="s">
        <v>96</v>
      </c>
      <c r="C32" s="497">
        <v>0</v>
      </c>
      <c r="D32" s="487">
        <v>0</v>
      </c>
      <c r="E32" s="487">
        <v>0</v>
      </c>
      <c r="F32" s="487">
        <v>11.023</v>
      </c>
      <c r="G32" s="487">
        <v>0</v>
      </c>
      <c r="H32" s="487">
        <v>11.078115</v>
      </c>
      <c r="I32" s="488">
        <v>0</v>
      </c>
      <c r="J32" s="488">
        <v>0</v>
      </c>
      <c r="K32" s="487">
        <v>0</v>
      </c>
      <c r="L32" s="487">
        <v>0</v>
      </c>
      <c r="M32" s="487">
        <v>0</v>
      </c>
      <c r="N32" s="488">
        <v>0</v>
      </c>
      <c r="O32" s="498">
        <f t="shared" si="0"/>
        <v>22.101115</v>
      </c>
      <c r="P32" s="489">
        <f t="shared" si="14"/>
        <v>22.101115</v>
      </c>
      <c r="Q32" s="352"/>
      <c r="R32" s="313">
        <f>+O32-O31</f>
        <v>-33.013884999999995</v>
      </c>
      <c r="S32" s="314">
        <f>IF(ISERR(R32/O31),0,(R32/O31))</f>
        <v>-0.59899999999999998</v>
      </c>
      <c r="T32" s="385">
        <f t="shared" si="29"/>
        <v>8.701226377952756E-2</v>
      </c>
      <c r="U32" s="313">
        <f t="shared" si="40"/>
        <v>2.762639375</v>
      </c>
      <c r="V32" s="353">
        <f>O32/$O$56</f>
        <v>4.8478242575745543E-3</v>
      </c>
      <c r="W32" s="352"/>
      <c r="X32" s="377"/>
      <c r="Y32" s="299" t="s">
        <v>96</v>
      </c>
      <c r="Z32" s="497"/>
      <c r="AA32" s="487"/>
      <c r="AB32" s="487"/>
      <c r="AC32" s="487">
        <v>2881.6</v>
      </c>
      <c r="AD32" s="487"/>
      <c r="AE32" s="488">
        <v>2810.58</v>
      </c>
      <c r="AF32" s="488">
        <v>0</v>
      </c>
      <c r="AG32" s="488"/>
      <c r="AH32" s="487"/>
      <c r="AI32" s="487"/>
      <c r="AJ32" s="487"/>
      <c r="AK32" s="488"/>
      <c r="AL32" s="498">
        <f t="shared" si="3"/>
        <v>5692.18</v>
      </c>
      <c r="AM32" s="489">
        <f t="shared" si="4"/>
        <v>5692.18</v>
      </c>
      <c r="AN32" s="352"/>
      <c r="AO32" s="377"/>
      <c r="AP32" s="299" t="s">
        <v>96</v>
      </c>
      <c r="AQ32" s="394"/>
      <c r="AR32" s="394"/>
      <c r="AS32" s="394"/>
      <c r="AT32" s="394">
        <v>5461</v>
      </c>
      <c r="AU32" s="394"/>
      <c r="AV32" s="394">
        <v>5327.5</v>
      </c>
      <c r="AW32" s="394">
        <v>0</v>
      </c>
      <c r="AX32" s="394"/>
      <c r="AY32" s="394"/>
      <c r="AZ32" s="394"/>
      <c r="BA32" s="394"/>
      <c r="BB32" s="394"/>
      <c r="BC32" s="301">
        <f t="shared" si="5"/>
        <v>10788.5</v>
      </c>
      <c r="BD32" s="302">
        <f t="shared" si="6"/>
        <v>10788.5</v>
      </c>
    </row>
    <row r="33" spans="1:58" s="22" customFormat="1" ht="12.75" customHeight="1">
      <c r="A33" s="310"/>
      <c r="B33" s="299" t="s">
        <v>119</v>
      </c>
      <c r="C33" s="499">
        <v>0</v>
      </c>
      <c r="D33" s="500">
        <v>0</v>
      </c>
      <c r="E33" s="500">
        <v>0</v>
      </c>
      <c r="F33" s="500">
        <v>0</v>
      </c>
      <c r="G33" s="500">
        <v>0</v>
      </c>
      <c r="H33" s="500">
        <v>0</v>
      </c>
      <c r="I33" s="516">
        <v>5.5114999999999998</v>
      </c>
      <c r="J33" s="516">
        <v>20.9437</v>
      </c>
      <c r="K33" s="500">
        <v>0</v>
      </c>
      <c r="L33" s="500">
        <v>0</v>
      </c>
      <c r="M33" s="500">
        <v>20.9437</v>
      </c>
      <c r="N33" s="488">
        <v>0</v>
      </c>
      <c r="O33" s="498">
        <f t="shared" si="0"/>
        <v>26.455199999999998</v>
      </c>
      <c r="P33" s="489">
        <f t="shared" si="14"/>
        <v>47.398899999999998</v>
      </c>
      <c r="Q33" s="352"/>
      <c r="R33" s="313">
        <f>+O33-O32</f>
        <v>4.3540849999999978</v>
      </c>
      <c r="S33" s="314">
        <f>IF(ISERR(R33/O32),0,(R33/O32))</f>
        <v>0.19700748129675799</v>
      </c>
      <c r="T33" s="385">
        <f t="shared" si="29"/>
        <v>0.10415433070866141</v>
      </c>
      <c r="U33" s="313">
        <f t="shared" si="40"/>
        <v>3.3068999999999997</v>
      </c>
      <c r="V33" s="353">
        <f>O33/$O$57</f>
        <v>4.2743582452239998E-3</v>
      </c>
      <c r="W33" s="352"/>
      <c r="X33" s="377"/>
      <c r="Y33" s="299" t="s">
        <v>119</v>
      </c>
      <c r="Z33" s="499"/>
      <c r="AA33" s="500"/>
      <c r="AB33" s="500"/>
      <c r="AC33" s="500"/>
      <c r="AD33" s="500"/>
      <c r="AE33" s="516"/>
      <c r="AF33" s="516">
        <v>795.89</v>
      </c>
      <c r="AG33" s="516">
        <v>5237.1899999999996</v>
      </c>
      <c r="AH33" s="500"/>
      <c r="AI33" s="500"/>
      <c r="AJ33" s="500">
        <v>4846.54</v>
      </c>
      <c r="AK33" s="488"/>
      <c r="AL33" s="498">
        <f t="shared" si="3"/>
        <v>6033.08</v>
      </c>
      <c r="AM33" s="489">
        <f t="shared" si="4"/>
        <v>10879.619999999999</v>
      </c>
      <c r="AN33" s="352"/>
      <c r="AO33" s="377"/>
      <c r="AP33" s="299" t="s">
        <v>119</v>
      </c>
      <c r="AQ33" s="394"/>
      <c r="AR33" s="394"/>
      <c r="AS33" s="394"/>
      <c r="AT33" s="394"/>
      <c r="AU33" s="394"/>
      <c r="AV33" s="394"/>
      <c r="AW33" s="394">
        <v>2623.5</v>
      </c>
      <c r="AX33" s="394">
        <v>9957.9</v>
      </c>
      <c r="AY33" s="394"/>
      <c r="AZ33" s="394"/>
      <c r="BA33" s="394">
        <v>9715.4</v>
      </c>
      <c r="BB33" s="394"/>
      <c r="BC33" s="301">
        <f t="shared" si="5"/>
        <v>12581.4</v>
      </c>
      <c r="BD33" s="302">
        <f t="shared" si="6"/>
        <v>22296.799999999999</v>
      </c>
    </row>
    <row r="34" spans="1:58" s="22" customFormat="1" ht="12.75" customHeight="1">
      <c r="A34" s="310"/>
      <c r="B34" s="299" t="s">
        <v>124</v>
      </c>
      <c r="C34" s="499">
        <v>2.2046000000000001</v>
      </c>
      <c r="D34" s="500">
        <v>0</v>
      </c>
      <c r="E34" s="500">
        <v>0</v>
      </c>
      <c r="F34" s="500">
        <v>0</v>
      </c>
      <c r="G34" s="500">
        <v>11.023</v>
      </c>
      <c r="H34" s="500">
        <v>0</v>
      </c>
      <c r="I34" s="516">
        <v>11.023</v>
      </c>
      <c r="J34" s="516"/>
      <c r="K34" s="500">
        <v>1.1023000000000001</v>
      </c>
      <c r="L34" s="500">
        <v>0</v>
      </c>
      <c r="M34" s="500">
        <v>0</v>
      </c>
      <c r="N34" s="490">
        <v>0</v>
      </c>
      <c r="O34" s="498">
        <f t="shared" si="0"/>
        <v>24.250599999999999</v>
      </c>
      <c r="P34" s="489">
        <f t="shared" si="14"/>
        <v>25.352899999999998</v>
      </c>
      <c r="Q34" s="352"/>
      <c r="R34" s="313">
        <f>+O34-O33</f>
        <v>-2.2045999999999992</v>
      </c>
      <c r="S34" s="314">
        <f>IF(ISERR(R34/O33),0,(R34/O33))</f>
        <v>-8.3333333333333315E-2</v>
      </c>
      <c r="T34" s="385">
        <f t="shared" si="29"/>
        <v>9.5474803149606297E-2</v>
      </c>
      <c r="U34" s="313">
        <f t="shared" si="40"/>
        <v>3.0313249999999998</v>
      </c>
      <c r="V34" s="353">
        <f>O34/$O$57</f>
        <v>3.9181617247886665E-3</v>
      </c>
      <c r="W34" s="352"/>
      <c r="X34" s="377"/>
      <c r="Y34" s="299" t="s">
        <v>124</v>
      </c>
      <c r="Z34" s="499">
        <v>495.3</v>
      </c>
      <c r="AA34" s="500"/>
      <c r="AB34" s="500"/>
      <c r="AC34" s="500"/>
      <c r="AD34" s="500">
        <v>3644.11</v>
      </c>
      <c r="AE34" s="516"/>
      <c r="AF34" s="516">
        <v>3005.05</v>
      </c>
      <c r="AG34" s="516"/>
      <c r="AH34" s="500">
        <v>290.7</v>
      </c>
      <c r="AI34" s="500"/>
      <c r="AJ34" s="500"/>
      <c r="AK34" s="490"/>
      <c r="AL34" s="498">
        <f t="shared" si="3"/>
        <v>7144.46</v>
      </c>
      <c r="AM34" s="489">
        <f t="shared" si="4"/>
        <v>7435.16</v>
      </c>
      <c r="AN34" s="352"/>
      <c r="AO34" s="377"/>
      <c r="AP34" s="299" t="s">
        <v>124</v>
      </c>
      <c r="AQ34" s="394">
        <v>1026.5999999999999</v>
      </c>
      <c r="AR34" s="394"/>
      <c r="AS34" s="394"/>
      <c r="AT34" s="394"/>
      <c r="AU34" s="394">
        <v>5507</v>
      </c>
      <c r="AV34" s="394"/>
      <c r="AW34" s="394">
        <v>5569</v>
      </c>
      <c r="AX34" s="394"/>
      <c r="AY34" s="394">
        <v>561.20000000000005</v>
      </c>
      <c r="AZ34" s="394"/>
      <c r="BA34" s="394"/>
      <c r="BB34" s="394"/>
      <c r="BC34" s="301">
        <f t="shared" si="5"/>
        <v>12102.6</v>
      </c>
      <c r="BD34" s="302">
        <f t="shared" si="6"/>
        <v>12663.800000000001</v>
      </c>
    </row>
    <row r="35" spans="1:58" s="22" customFormat="1" ht="12.75" customHeight="1">
      <c r="A35" s="475"/>
      <c r="B35" s="299" t="s">
        <v>139</v>
      </c>
      <c r="C35" s="499">
        <v>13.227600000000001</v>
      </c>
      <c r="D35" s="487">
        <v>0</v>
      </c>
      <c r="E35" s="488">
        <v>0</v>
      </c>
      <c r="F35" s="488">
        <v>6.6138000000000003</v>
      </c>
      <c r="G35" s="488">
        <v>5.5114999999999998</v>
      </c>
      <c r="H35" s="488">
        <v>0</v>
      </c>
      <c r="I35" s="488">
        <v>4.4092000000000002</v>
      </c>
      <c r="J35" s="488">
        <v>5.5114999999999998</v>
      </c>
      <c r="K35" s="488">
        <v>0</v>
      </c>
      <c r="L35" s="488">
        <v>0</v>
      </c>
      <c r="M35" s="500">
        <v>0</v>
      </c>
      <c r="N35" s="500">
        <v>4.4092000000000002</v>
      </c>
      <c r="O35" s="498">
        <f t="shared" si="0"/>
        <v>35.273599999999995</v>
      </c>
      <c r="P35" s="489">
        <f t="shared" ref="P35" si="41">SUM(C35:N35)</f>
        <v>39.682799999999993</v>
      </c>
      <c r="Q35" s="352"/>
      <c r="R35" s="313">
        <f t="shared" ref="R35:R36" si="42">+O35-O34</f>
        <v>11.022999999999996</v>
      </c>
      <c r="S35" s="314">
        <f>IF(ISERR(R35/O34),0,(R35/O34))</f>
        <v>0.45454545454545442</v>
      </c>
      <c r="T35" s="385">
        <f t="shared" si="29"/>
        <v>0.13887244094488188</v>
      </c>
      <c r="U35" s="313">
        <f t="shared" si="40"/>
        <v>4.4091999999999993</v>
      </c>
      <c r="V35" s="353">
        <f t="shared" ref="V35:V36" si="43">O35/$O$57</f>
        <v>5.699144326965333E-3</v>
      </c>
      <c r="W35" s="352"/>
      <c r="X35" s="475"/>
      <c r="Y35" s="299" t="s">
        <v>139</v>
      </c>
      <c r="Z35" s="499">
        <v>2929.12</v>
      </c>
      <c r="AA35" s="487">
        <v>0</v>
      </c>
      <c r="AB35" s="488">
        <v>0</v>
      </c>
      <c r="AC35" s="488">
        <v>1918.26</v>
      </c>
      <c r="AD35" s="488">
        <v>1542.55</v>
      </c>
      <c r="AE35" s="488">
        <v>0</v>
      </c>
      <c r="AF35" s="488">
        <v>753.83</v>
      </c>
      <c r="AG35" s="488">
        <v>1888.56</v>
      </c>
      <c r="AH35" s="488">
        <v>-179.78</v>
      </c>
      <c r="AI35" s="488">
        <f>L35*AI79</f>
        <v>0</v>
      </c>
      <c r="AJ35" s="500">
        <v>0</v>
      </c>
      <c r="AK35" s="500">
        <v>1435.8936000000001</v>
      </c>
      <c r="AL35" s="498">
        <f t="shared" si="3"/>
        <v>9032.32</v>
      </c>
      <c r="AM35" s="489">
        <f t="shared" ref="AM35" si="44">SUM(Z35:AK35)</f>
        <v>10288.433599999998</v>
      </c>
      <c r="AN35" s="352"/>
      <c r="AO35" s="475"/>
      <c r="AP35" s="299" t="s">
        <v>139</v>
      </c>
      <c r="AQ35" s="464">
        <v>6072</v>
      </c>
      <c r="AR35" s="464">
        <v>0</v>
      </c>
      <c r="AS35" s="394">
        <v>0</v>
      </c>
      <c r="AT35" s="394">
        <v>3036</v>
      </c>
      <c r="AU35" s="394">
        <v>2824.5</v>
      </c>
      <c r="AV35" s="394">
        <v>0</v>
      </c>
      <c r="AW35" s="394">
        <v>1872</v>
      </c>
      <c r="AX35" s="394">
        <v>2820</v>
      </c>
      <c r="AY35" s="394">
        <v>-180</v>
      </c>
      <c r="AZ35" s="394">
        <f>L35*AZ80</f>
        <v>0</v>
      </c>
      <c r="BA35" s="464">
        <f>M35*BA80</f>
        <v>0</v>
      </c>
      <c r="BB35" s="394">
        <v>2181.0436</v>
      </c>
      <c r="BC35" s="301">
        <f t="shared" si="5"/>
        <v>16624.5</v>
      </c>
      <c r="BD35" s="302">
        <f t="shared" ref="BD35" si="45">SUM(AQ35:BB35)</f>
        <v>18625.543600000001</v>
      </c>
      <c r="BF35" s="340"/>
    </row>
    <row r="36" spans="1:58" s="22" customFormat="1" ht="12.75" customHeight="1">
      <c r="A36" s="310"/>
      <c r="B36" s="299" t="s">
        <v>193</v>
      </c>
      <c r="C36" s="499">
        <v>11.023</v>
      </c>
      <c r="D36" s="490">
        <v>0</v>
      </c>
      <c r="E36" s="488">
        <v>0</v>
      </c>
      <c r="F36" s="490">
        <v>3.3069000000000002</v>
      </c>
      <c r="G36" s="488">
        <v>0</v>
      </c>
      <c r="H36" s="488">
        <v>0</v>
      </c>
      <c r="I36" s="488">
        <v>0</v>
      </c>
      <c r="J36" s="488">
        <v>0</v>
      </c>
      <c r="K36" s="508">
        <v>9.165198707669461</v>
      </c>
      <c r="L36" s="508">
        <v>6.4981949458483745</v>
      </c>
      <c r="M36" s="509">
        <v>6.8627450980392171</v>
      </c>
      <c r="N36" s="509">
        <v>6.9052987598647126</v>
      </c>
      <c r="O36" s="498">
        <f t="shared" si="0"/>
        <v>14.3299</v>
      </c>
      <c r="P36" s="489">
        <f t="shared" si="14"/>
        <v>43.761337511421772</v>
      </c>
      <c r="Q36" s="352"/>
      <c r="R36" s="313">
        <f t="shared" si="42"/>
        <v>-20.943699999999993</v>
      </c>
      <c r="S36" s="314">
        <f>IF(ISERR(R36/O35),0,(R36/O35))</f>
        <v>-0.59374999999999989</v>
      </c>
      <c r="T36" s="385">
        <f t="shared" si="29"/>
        <v>5.6416929133858269E-2</v>
      </c>
      <c r="U36" s="313">
        <f t="shared" si="40"/>
        <v>1.7912375</v>
      </c>
      <c r="V36" s="353">
        <f t="shared" si="43"/>
        <v>2.315277382829667E-3</v>
      </c>
      <c r="W36" s="352"/>
      <c r="X36" s="377"/>
      <c r="Y36" s="299" t="s">
        <v>193</v>
      </c>
      <c r="Z36" s="499">
        <v>2478.6089999999999</v>
      </c>
      <c r="AA36" s="490">
        <v>0</v>
      </c>
      <c r="AB36" s="488">
        <v>0</v>
      </c>
      <c r="AC36" s="490">
        <v>867.27269999999999</v>
      </c>
      <c r="AD36" s="488">
        <v>0</v>
      </c>
      <c r="AE36" s="488">
        <v>0</v>
      </c>
      <c r="AF36" s="488">
        <v>0</v>
      </c>
      <c r="AG36" s="488">
        <v>0</v>
      </c>
      <c r="AH36" s="508">
        <v>2291.2996769173637</v>
      </c>
      <c r="AI36" s="508">
        <v>1618.0505415162452</v>
      </c>
      <c r="AJ36" s="509">
        <v>1708.8235294117651</v>
      </c>
      <c r="AK36" s="509">
        <v>1726.3246899661783</v>
      </c>
      <c r="AL36" s="498">
        <f t="shared" si="3"/>
        <v>3345.8816999999999</v>
      </c>
      <c r="AM36" s="489">
        <f t="shared" ref="AM36" si="46">SUM(Z36:AK36)</f>
        <v>10690.380137811553</v>
      </c>
      <c r="AN36" s="352"/>
      <c r="AO36" s="377"/>
      <c r="AP36" s="299" t="s">
        <v>193</v>
      </c>
      <c r="AQ36" s="394">
        <v>5452.6090000000004</v>
      </c>
      <c r="AR36" s="529">
        <v>0</v>
      </c>
      <c r="AS36" s="394">
        <v>0</v>
      </c>
      <c r="AT36" s="529">
        <v>1635.7827</v>
      </c>
      <c r="AU36" s="394">
        <v>0</v>
      </c>
      <c r="AV36" s="394">
        <v>0</v>
      </c>
      <c r="AW36" s="394">
        <v>0</v>
      </c>
      <c r="AX36" s="394">
        <v>0</v>
      </c>
      <c r="AY36" s="336">
        <v>4536.7733602963817</v>
      </c>
      <c r="AZ36" s="336">
        <v>3210.1083032490969</v>
      </c>
      <c r="BA36" s="336">
        <v>3390.1960784313733</v>
      </c>
      <c r="BB36" s="336">
        <v>3418.1228861330328</v>
      </c>
      <c r="BC36" s="301">
        <f t="shared" si="5"/>
        <v>7088.3917000000001</v>
      </c>
      <c r="BD36" s="302">
        <f t="shared" si="6"/>
        <v>21643.592328109888</v>
      </c>
      <c r="BF36" s="340"/>
    </row>
    <row r="37" spans="1:58" s="22" customFormat="1" ht="12.75" customHeight="1">
      <c r="A37" s="554"/>
      <c r="B37" s="299" t="s">
        <v>194</v>
      </c>
      <c r="C37" s="497">
        <v>6</v>
      </c>
      <c r="D37" s="487">
        <v>7</v>
      </c>
      <c r="E37" s="487">
        <v>7</v>
      </c>
      <c r="F37" s="487">
        <v>6</v>
      </c>
      <c r="G37" s="487">
        <v>7</v>
      </c>
      <c r="H37" s="487">
        <v>7</v>
      </c>
      <c r="I37" s="488">
        <v>6</v>
      </c>
      <c r="J37" s="488">
        <v>7</v>
      </c>
      <c r="K37" s="487">
        <v>7</v>
      </c>
      <c r="L37" s="487">
        <v>6</v>
      </c>
      <c r="M37" s="487">
        <v>7</v>
      </c>
      <c r="N37" s="488">
        <v>7</v>
      </c>
      <c r="O37" s="498">
        <f t="shared" si="0"/>
        <v>53</v>
      </c>
      <c r="P37" s="489">
        <f t="shared" si="14"/>
        <v>80</v>
      </c>
      <c r="Q37" s="352"/>
      <c r="R37" s="313"/>
      <c r="S37" s="314"/>
      <c r="T37" s="385"/>
      <c r="U37" s="313"/>
      <c r="V37" s="353"/>
      <c r="W37" s="352"/>
      <c r="X37" s="554"/>
      <c r="Y37" s="299" t="s">
        <v>194</v>
      </c>
      <c r="Z37" s="497">
        <v>1602</v>
      </c>
      <c r="AA37" s="487">
        <v>1869</v>
      </c>
      <c r="AB37" s="487">
        <v>1869</v>
      </c>
      <c r="AC37" s="487">
        <v>1602</v>
      </c>
      <c r="AD37" s="487">
        <v>1869</v>
      </c>
      <c r="AE37" s="487">
        <v>1869</v>
      </c>
      <c r="AF37" s="487">
        <v>1602</v>
      </c>
      <c r="AG37" s="488">
        <v>1869</v>
      </c>
      <c r="AH37" s="487">
        <v>1869</v>
      </c>
      <c r="AI37" s="487">
        <v>1602</v>
      </c>
      <c r="AJ37" s="487">
        <v>1869</v>
      </c>
      <c r="AK37" s="488">
        <v>1869</v>
      </c>
      <c r="AL37" s="498">
        <f t="shared" si="3"/>
        <v>14151</v>
      </c>
      <c r="AM37" s="489">
        <f t="shared" si="4"/>
        <v>21360</v>
      </c>
      <c r="AN37" s="352"/>
      <c r="AO37" s="554"/>
      <c r="AP37" s="299" t="s">
        <v>194</v>
      </c>
      <c r="AQ37" s="394">
        <v>3072</v>
      </c>
      <c r="AR37" s="394">
        <v>3584</v>
      </c>
      <c r="AS37" s="394">
        <v>3584</v>
      </c>
      <c r="AT37" s="394">
        <v>3072</v>
      </c>
      <c r="AU37" s="394">
        <v>3584</v>
      </c>
      <c r="AV37" s="394">
        <v>3584</v>
      </c>
      <c r="AW37" s="394">
        <v>3072</v>
      </c>
      <c r="AX37" s="394">
        <v>3584</v>
      </c>
      <c r="AY37" s="394">
        <v>3584</v>
      </c>
      <c r="AZ37" s="394">
        <v>3072</v>
      </c>
      <c r="BA37" s="394">
        <v>3584</v>
      </c>
      <c r="BB37" s="394">
        <v>3584</v>
      </c>
      <c r="BC37" s="301">
        <f t="shared" si="5"/>
        <v>27136</v>
      </c>
      <c r="BD37" s="302">
        <f t="shared" si="6"/>
        <v>40960</v>
      </c>
    </row>
    <row r="38" spans="1:58" s="22" customFormat="1" ht="12.75" customHeight="1" thickBot="1">
      <c r="A38" s="555"/>
      <c r="B38" s="305" t="s">
        <v>18</v>
      </c>
      <c r="C38" s="501">
        <f>C36-C37</f>
        <v>5.0229999999999997</v>
      </c>
      <c r="D38" s="502">
        <f t="shared" ref="D38:N38" si="47">D36-D37</f>
        <v>-7</v>
      </c>
      <c r="E38" s="502">
        <f t="shared" si="47"/>
        <v>-7</v>
      </c>
      <c r="F38" s="502">
        <f t="shared" si="47"/>
        <v>-2.6930999999999998</v>
      </c>
      <c r="G38" s="502">
        <f t="shared" si="47"/>
        <v>-7</v>
      </c>
      <c r="H38" s="502">
        <f t="shared" si="47"/>
        <v>-7</v>
      </c>
      <c r="I38" s="503">
        <f t="shared" si="47"/>
        <v>-6</v>
      </c>
      <c r="J38" s="503">
        <f t="shared" si="47"/>
        <v>-7</v>
      </c>
      <c r="K38" s="502">
        <f t="shared" si="47"/>
        <v>2.165198707669461</v>
      </c>
      <c r="L38" s="502">
        <f t="shared" si="47"/>
        <v>0.49819494584837454</v>
      </c>
      <c r="M38" s="502">
        <f t="shared" si="47"/>
        <v>-0.13725490196078294</v>
      </c>
      <c r="N38" s="503">
        <f t="shared" si="47"/>
        <v>-9.4701240135287357E-2</v>
      </c>
      <c r="O38" s="504">
        <f t="shared" si="0"/>
        <v>-38.670099999999998</v>
      </c>
      <c r="P38" s="491">
        <f t="shared" si="14"/>
        <v>-36.238662488578228</v>
      </c>
      <c r="Q38" s="352"/>
      <c r="R38" s="320"/>
      <c r="S38" s="321"/>
      <c r="T38" s="386"/>
      <c r="U38" s="320"/>
      <c r="V38" s="355"/>
      <c r="W38" s="352"/>
      <c r="X38" s="555"/>
      <c r="Y38" s="305" t="s">
        <v>18</v>
      </c>
      <c r="Z38" s="501">
        <f>Z36-Z37</f>
        <v>876.60899999999992</v>
      </c>
      <c r="AA38" s="502">
        <f t="shared" ref="AA38:AK38" si="48">AA36-AA37</f>
        <v>-1869</v>
      </c>
      <c r="AB38" s="502">
        <f t="shared" si="48"/>
        <v>-1869</v>
      </c>
      <c r="AC38" s="502">
        <f t="shared" si="48"/>
        <v>-734.72730000000001</v>
      </c>
      <c r="AD38" s="502">
        <f t="shared" si="48"/>
        <v>-1869</v>
      </c>
      <c r="AE38" s="502">
        <f t="shared" si="48"/>
        <v>-1869</v>
      </c>
      <c r="AF38" s="502">
        <f t="shared" si="48"/>
        <v>-1602</v>
      </c>
      <c r="AG38" s="503">
        <f t="shared" si="48"/>
        <v>-1869</v>
      </c>
      <c r="AH38" s="502">
        <f t="shared" si="48"/>
        <v>422.29967691736374</v>
      </c>
      <c r="AI38" s="502">
        <f t="shared" si="48"/>
        <v>16.050541516245175</v>
      </c>
      <c r="AJ38" s="502">
        <f t="shared" si="48"/>
        <v>-160.17647058823491</v>
      </c>
      <c r="AK38" s="503">
        <f t="shared" si="48"/>
        <v>-142.67531003382169</v>
      </c>
      <c r="AL38" s="504">
        <f t="shared" si="3"/>
        <v>-10805.1183</v>
      </c>
      <c r="AM38" s="491">
        <f t="shared" si="4"/>
        <v>-10669.619862188447</v>
      </c>
      <c r="AN38" s="352"/>
      <c r="AO38" s="555"/>
      <c r="AP38" s="305" t="s">
        <v>18</v>
      </c>
      <c r="AQ38" s="406">
        <f>AQ36-AQ37</f>
        <v>2380.6090000000004</v>
      </c>
      <c r="AR38" s="406">
        <f t="shared" ref="AR38:BB38" si="49">AR36-AR37</f>
        <v>-3584</v>
      </c>
      <c r="AS38" s="406">
        <f t="shared" si="49"/>
        <v>-3584</v>
      </c>
      <c r="AT38" s="406">
        <f t="shared" si="49"/>
        <v>-1436.2173</v>
      </c>
      <c r="AU38" s="406">
        <f t="shared" si="49"/>
        <v>-3584</v>
      </c>
      <c r="AV38" s="406">
        <f t="shared" si="49"/>
        <v>-3584</v>
      </c>
      <c r="AW38" s="406">
        <f t="shared" si="49"/>
        <v>-3072</v>
      </c>
      <c r="AX38" s="406">
        <f t="shared" si="49"/>
        <v>-3584</v>
      </c>
      <c r="AY38" s="406">
        <f t="shared" si="49"/>
        <v>952.77336029638172</v>
      </c>
      <c r="AZ38" s="406">
        <f t="shared" si="49"/>
        <v>138.10830324909693</v>
      </c>
      <c r="BA38" s="406">
        <f t="shared" si="49"/>
        <v>-193.80392156862672</v>
      </c>
      <c r="BB38" s="406">
        <f t="shared" si="49"/>
        <v>-165.87711386696719</v>
      </c>
      <c r="BC38" s="306">
        <f t="shared" si="5"/>
        <v>-20047.6083</v>
      </c>
      <c r="BD38" s="307">
        <f t="shared" si="6"/>
        <v>-19316.407671890112</v>
      </c>
    </row>
    <row r="39" spans="1:58" s="22" customFormat="1" ht="12.75" customHeight="1">
      <c r="A39" s="443" t="s">
        <v>33</v>
      </c>
      <c r="B39" s="299" t="s">
        <v>86</v>
      </c>
      <c r="C39" s="492">
        <v>0</v>
      </c>
      <c r="D39" s="493">
        <v>0</v>
      </c>
      <c r="E39" s="493">
        <v>0</v>
      </c>
      <c r="F39" s="493">
        <v>0</v>
      </c>
      <c r="G39" s="493">
        <v>0</v>
      </c>
      <c r="H39" s="493">
        <v>0</v>
      </c>
      <c r="I39" s="494">
        <v>0</v>
      </c>
      <c r="J39" s="494">
        <v>0</v>
      </c>
      <c r="K39" s="493">
        <v>0</v>
      </c>
      <c r="L39" s="493">
        <v>0</v>
      </c>
      <c r="M39" s="493">
        <v>0</v>
      </c>
      <c r="N39" s="494">
        <v>0</v>
      </c>
      <c r="O39" s="495">
        <f t="shared" ref="O39:O62" si="50">SUM(C39:J39)</f>
        <v>0</v>
      </c>
      <c r="P39" s="496">
        <f t="shared" si="14"/>
        <v>0</v>
      </c>
      <c r="Q39" s="352"/>
      <c r="R39" s="313"/>
      <c r="S39" s="314"/>
      <c r="T39" s="385">
        <f t="shared" ref="T39:T44" si="51">O39/$O$3</f>
        <v>0</v>
      </c>
      <c r="U39" s="313">
        <f t="shared" ref="U39:U44" si="52">+O39/$I$1</f>
        <v>0</v>
      </c>
      <c r="V39" s="353">
        <f>O39/$O$55</f>
        <v>0</v>
      </c>
      <c r="W39" s="352"/>
      <c r="X39" s="377"/>
      <c r="Y39" s="299" t="s">
        <v>86</v>
      </c>
      <c r="Z39" s="492"/>
      <c r="AA39" s="493"/>
      <c r="AB39" s="493"/>
      <c r="AC39" s="493"/>
      <c r="AD39" s="493"/>
      <c r="AE39" s="493"/>
      <c r="AF39" s="493"/>
      <c r="AG39" s="494"/>
      <c r="AH39" s="493"/>
      <c r="AI39" s="493"/>
      <c r="AJ39" s="493"/>
      <c r="AK39" s="494"/>
      <c r="AL39" s="495">
        <f t="shared" ref="AL39:AL62" si="53">SUM(Z39:AG39)</f>
        <v>0</v>
      </c>
      <c r="AM39" s="496">
        <f t="shared" si="4"/>
        <v>0</v>
      </c>
      <c r="AN39" s="352"/>
      <c r="AO39" s="377"/>
      <c r="AP39" s="299" t="s">
        <v>86</v>
      </c>
      <c r="AQ39" s="405"/>
      <c r="AR39" s="405"/>
      <c r="AS39" s="405"/>
      <c r="AT39" s="405"/>
      <c r="AU39" s="405"/>
      <c r="AV39" s="405"/>
      <c r="AW39" s="405"/>
      <c r="AX39" s="405"/>
      <c r="AY39" s="405"/>
      <c r="AZ39" s="405"/>
      <c r="BA39" s="405"/>
      <c r="BB39" s="405"/>
      <c r="BC39" s="301">
        <f t="shared" ref="BC39:BC62" si="54">SUM(AQ39:AX39)</f>
        <v>0</v>
      </c>
      <c r="BD39" s="302">
        <f t="shared" si="6"/>
        <v>0</v>
      </c>
    </row>
    <row r="40" spans="1:58" s="22" customFormat="1" ht="12.75" customHeight="1">
      <c r="A40" s="310"/>
      <c r="B40" s="299" t="s">
        <v>96</v>
      </c>
      <c r="C40" s="497">
        <v>0</v>
      </c>
      <c r="D40" s="487">
        <v>0</v>
      </c>
      <c r="E40" s="487">
        <v>0</v>
      </c>
      <c r="F40" s="487">
        <v>0</v>
      </c>
      <c r="G40" s="487">
        <v>0</v>
      </c>
      <c r="H40" s="487">
        <v>0</v>
      </c>
      <c r="I40" s="488">
        <v>0</v>
      </c>
      <c r="J40" s="488">
        <v>0</v>
      </c>
      <c r="K40" s="487">
        <v>0</v>
      </c>
      <c r="L40" s="487">
        <v>0</v>
      </c>
      <c r="M40" s="487">
        <v>0</v>
      </c>
      <c r="N40" s="488">
        <v>0</v>
      </c>
      <c r="O40" s="498">
        <f t="shared" si="50"/>
        <v>0</v>
      </c>
      <c r="P40" s="489">
        <f t="shared" si="14"/>
        <v>0</v>
      </c>
      <c r="Q40" s="352"/>
      <c r="R40" s="313">
        <f>+O40-O39</f>
        <v>0</v>
      </c>
      <c r="S40" s="314"/>
      <c r="T40" s="385">
        <f t="shared" si="51"/>
        <v>0</v>
      </c>
      <c r="U40" s="313">
        <f t="shared" si="52"/>
        <v>0</v>
      </c>
      <c r="V40" s="353">
        <f>O40/$O$56</f>
        <v>0</v>
      </c>
      <c r="W40" s="352"/>
      <c r="X40" s="377"/>
      <c r="Y40" s="299" t="s">
        <v>96</v>
      </c>
      <c r="Z40" s="497"/>
      <c r="AA40" s="487"/>
      <c r="AB40" s="487"/>
      <c r="AC40" s="487"/>
      <c r="AD40" s="487"/>
      <c r="AE40" s="487"/>
      <c r="AF40" s="487"/>
      <c r="AG40" s="488"/>
      <c r="AH40" s="487"/>
      <c r="AI40" s="487"/>
      <c r="AJ40" s="487"/>
      <c r="AK40" s="488"/>
      <c r="AL40" s="498">
        <f t="shared" si="53"/>
        <v>0</v>
      </c>
      <c r="AM40" s="489">
        <f t="shared" si="4"/>
        <v>0</v>
      </c>
      <c r="AN40" s="352"/>
      <c r="AO40" s="377"/>
      <c r="AP40" s="299" t="s">
        <v>96</v>
      </c>
      <c r="AQ40" s="394"/>
      <c r="AR40" s="394"/>
      <c r="AS40" s="394"/>
      <c r="AT40" s="394"/>
      <c r="AU40" s="394"/>
      <c r="AV40" s="394"/>
      <c r="AW40" s="394"/>
      <c r="AX40" s="394"/>
      <c r="AY40" s="394"/>
      <c r="AZ40" s="394"/>
      <c r="BA40" s="394"/>
      <c r="BB40" s="394"/>
      <c r="BC40" s="301">
        <f t="shared" si="54"/>
        <v>0</v>
      </c>
      <c r="BD40" s="302">
        <f t="shared" si="6"/>
        <v>0</v>
      </c>
    </row>
    <row r="41" spans="1:58" s="22" customFormat="1" ht="12.75" customHeight="1">
      <c r="A41" s="310"/>
      <c r="B41" s="299" t="s">
        <v>119</v>
      </c>
      <c r="C41" s="499">
        <v>0</v>
      </c>
      <c r="D41" s="500">
        <v>0</v>
      </c>
      <c r="E41" s="500">
        <v>0</v>
      </c>
      <c r="F41" s="500">
        <v>0</v>
      </c>
      <c r="G41" s="500">
        <v>0</v>
      </c>
      <c r="H41" s="500">
        <v>0</v>
      </c>
      <c r="I41" s="516">
        <v>0</v>
      </c>
      <c r="J41" s="516">
        <v>0</v>
      </c>
      <c r="K41" s="500">
        <v>0</v>
      </c>
      <c r="L41" s="500">
        <v>0</v>
      </c>
      <c r="M41" s="500">
        <v>0</v>
      </c>
      <c r="N41" s="488">
        <v>0</v>
      </c>
      <c r="O41" s="498">
        <f t="shared" si="50"/>
        <v>0</v>
      </c>
      <c r="P41" s="489">
        <f t="shared" si="14"/>
        <v>0</v>
      </c>
      <c r="Q41" s="352"/>
      <c r="R41" s="313">
        <f>+O41-O40</f>
        <v>0</v>
      </c>
      <c r="S41" s="314"/>
      <c r="T41" s="385">
        <f t="shared" si="51"/>
        <v>0</v>
      </c>
      <c r="U41" s="313">
        <f t="shared" si="52"/>
        <v>0</v>
      </c>
      <c r="V41" s="353">
        <f>O41/$O$57</f>
        <v>0</v>
      </c>
      <c r="W41" s="352"/>
      <c r="X41" s="377"/>
      <c r="Y41" s="299" t="s">
        <v>119</v>
      </c>
      <c r="Z41" s="499"/>
      <c r="AA41" s="500"/>
      <c r="AB41" s="500"/>
      <c r="AC41" s="500"/>
      <c r="AD41" s="500"/>
      <c r="AE41" s="500"/>
      <c r="AF41" s="500"/>
      <c r="AG41" s="516"/>
      <c r="AH41" s="500"/>
      <c r="AI41" s="500"/>
      <c r="AJ41" s="500"/>
      <c r="AK41" s="488"/>
      <c r="AL41" s="498">
        <f t="shared" si="53"/>
        <v>0</v>
      </c>
      <c r="AM41" s="489">
        <f t="shared" si="4"/>
        <v>0</v>
      </c>
      <c r="AN41" s="352"/>
      <c r="AO41" s="377"/>
      <c r="AP41" s="299" t="s">
        <v>119</v>
      </c>
      <c r="AQ41" s="394"/>
      <c r="AR41" s="394"/>
      <c r="AS41" s="394"/>
      <c r="AT41" s="394"/>
      <c r="AU41" s="394"/>
      <c r="AV41" s="394"/>
      <c r="AW41" s="394"/>
      <c r="AX41" s="394"/>
      <c r="AY41" s="394"/>
      <c r="AZ41" s="394"/>
      <c r="BA41" s="394"/>
      <c r="BB41" s="394"/>
      <c r="BC41" s="301">
        <f t="shared" si="54"/>
        <v>0</v>
      </c>
      <c r="BD41" s="302">
        <f t="shared" si="6"/>
        <v>0</v>
      </c>
    </row>
    <row r="42" spans="1:58" s="22" customFormat="1" ht="12.75" customHeight="1">
      <c r="A42" s="310"/>
      <c r="B42" s="299" t="s">
        <v>124</v>
      </c>
      <c r="C42" s="499">
        <v>0</v>
      </c>
      <c r="D42" s="500">
        <v>0</v>
      </c>
      <c r="E42" s="500">
        <v>0</v>
      </c>
      <c r="F42" s="500">
        <v>0</v>
      </c>
      <c r="G42" s="500">
        <v>0</v>
      </c>
      <c r="H42" s="500">
        <v>0</v>
      </c>
      <c r="I42" s="516">
        <v>0</v>
      </c>
      <c r="J42" s="516">
        <v>0</v>
      </c>
      <c r="K42" s="500">
        <v>0</v>
      </c>
      <c r="L42" s="500">
        <v>0</v>
      </c>
      <c r="M42" s="500">
        <v>0</v>
      </c>
      <c r="N42" s="490">
        <v>10.995442499999999</v>
      </c>
      <c r="O42" s="498">
        <f t="shared" si="50"/>
        <v>0</v>
      </c>
      <c r="P42" s="489">
        <f t="shared" si="14"/>
        <v>10.995442499999999</v>
      </c>
      <c r="Q42" s="352"/>
      <c r="R42" s="313">
        <f>+O42-O41</f>
        <v>0</v>
      </c>
      <c r="S42" s="314">
        <f>IF(ISERR(R42/O41),0,(R42/O41))</f>
        <v>0</v>
      </c>
      <c r="T42" s="385">
        <f t="shared" si="51"/>
        <v>0</v>
      </c>
      <c r="U42" s="313">
        <f t="shared" si="52"/>
        <v>0</v>
      </c>
      <c r="V42" s="353">
        <f>O42/$O$57</f>
        <v>0</v>
      </c>
      <c r="W42" s="352"/>
      <c r="X42" s="377"/>
      <c r="Y42" s="299" t="s">
        <v>124</v>
      </c>
      <c r="Z42" s="499"/>
      <c r="AA42" s="500"/>
      <c r="AB42" s="500"/>
      <c r="AC42" s="500"/>
      <c r="AD42" s="500"/>
      <c r="AE42" s="500"/>
      <c r="AF42" s="516"/>
      <c r="AG42" s="516"/>
      <c r="AH42" s="500"/>
      <c r="AI42" s="500"/>
      <c r="AJ42" s="500"/>
      <c r="AK42" s="490">
        <v>2437.65</v>
      </c>
      <c r="AL42" s="498">
        <f t="shared" si="53"/>
        <v>0</v>
      </c>
      <c r="AM42" s="489">
        <f t="shared" si="4"/>
        <v>2437.65</v>
      </c>
      <c r="AN42" s="352"/>
      <c r="AO42" s="377"/>
      <c r="AP42" s="299" t="s">
        <v>124</v>
      </c>
      <c r="AQ42" s="394"/>
      <c r="AR42" s="394"/>
      <c r="AS42" s="394"/>
      <c r="AT42" s="394"/>
      <c r="AU42" s="394"/>
      <c r="AV42" s="394"/>
      <c r="AW42" s="394"/>
      <c r="AX42" s="394"/>
      <c r="AY42" s="394"/>
      <c r="AZ42" s="394"/>
      <c r="BA42" s="394"/>
      <c r="BB42" s="394">
        <v>5032.57</v>
      </c>
      <c r="BC42" s="301">
        <f t="shared" si="54"/>
        <v>0</v>
      </c>
      <c r="BD42" s="302">
        <f t="shared" si="6"/>
        <v>5032.57</v>
      </c>
    </row>
    <row r="43" spans="1:58" s="22" customFormat="1" ht="12.75" customHeight="1">
      <c r="A43" s="475"/>
      <c r="B43" s="299" t="s">
        <v>139</v>
      </c>
      <c r="C43" s="499">
        <v>0</v>
      </c>
      <c r="D43" s="487">
        <v>0</v>
      </c>
      <c r="E43" s="488">
        <v>0</v>
      </c>
      <c r="F43" s="488">
        <v>3.3069000000000002</v>
      </c>
      <c r="G43" s="488">
        <v>0</v>
      </c>
      <c r="H43" s="488">
        <v>1.1023000000000001</v>
      </c>
      <c r="I43" s="488">
        <v>0</v>
      </c>
      <c r="J43" s="488">
        <v>4.4092000000000002</v>
      </c>
      <c r="K43" s="488">
        <v>0</v>
      </c>
      <c r="L43" s="488">
        <v>0</v>
      </c>
      <c r="M43" s="500">
        <v>9.9207000000000001</v>
      </c>
      <c r="N43" s="500">
        <v>0</v>
      </c>
      <c r="O43" s="498">
        <f t="shared" si="50"/>
        <v>8.8184000000000005</v>
      </c>
      <c r="P43" s="489">
        <f t="shared" ref="P43" si="55">SUM(C43:N43)</f>
        <v>18.739100000000001</v>
      </c>
      <c r="Q43" s="352"/>
      <c r="R43" s="313">
        <f t="shared" ref="R43:R44" si="56">+O43-O42</f>
        <v>8.8184000000000005</v>
      </c>
      <c r="S43" s="314">
        <f>IF(ISERR(R43/O42),0,(R43/O42))</f>
        <v>0</v>
      </c>
      <c r="T43" s="385">
        <f t="shared" si="51"/>
        <v>3.4718110236220477E-2</v>
      </c>
      <c r="U43" s="313">
        <f t="shared" si="52"/>
        <v>1.1023000000000001</v>
      </c>
      <c r="V43" s="353">
        <f t="shared" ref="V43:V44" si="57">O43/$O$57</f>
        <v>1.4247860817413335E-3</v>
      </c>
      <c r="W43" s="352"/>
      <c r="X43" s="475"/>
      <c r="Y43" s="299" t="s">
        <v>139</v>
      </c>
      <c r="Z43" s="499"/>
      <c r="AA43" s="487"/>
      <c r="AB43" s="488"/>
      <c r="AC43" s="488">
        <v>683.48</v>
      </c>
      <c r="AD43" s="488"/>
      <c r="AE43" s="488">
        <v>91.29</v>
      </c>
      <c r="AF43" s="488"/>
      <c r="AG43" s="488">
        <v>920.68</v>
      </c>
      <c r="AH43" s="488"/>
      <c r="AI43" s="488"/>
      <c r="AJ43" s="500">
        <v>-6217.22</v>
      </c>
      <c r="AK43" s="500"/>
      <c r="AL43" s="498">
        <f t="shared" si="53"/>
        <v>1695.4499999999998</v>
      </c>
      <c r="AM43" s="489">
        <f t="shared" ref="AM43" si="58">SUM(Z43:AK43)</f>
        <v>-4521.7700000000004</v>
      </c>
      <c r="AN43" s="352"/>
      <c r="AO43" s="475"/>
      <c r="AP43" s="299" t="s">
        <v>139</v>
      </c>
      <c r="AQ43" s="464"/>
      <c r="AR43" s="464"/>
      <c r="AS43" s="394"/>
      <c r="AT43" s="394">
        <v>1494.33</v>
      </c>
      <c r="AU43" s="394"/>
      <c r="AV43" s="394">
        <v>825.2</v>
      </c>
      <c r="AW43" s="394"/>
      <c r="AX43" s="394">
        <v>1985.08</v>
      </c>
      <c r="AY43" s="394"/>
      <c r="AZ43" s="394"/>
      <c r="BA43" s="464">
        <v>4467.37</v>
      </c>
      <c r="BB43" s="394"/>
      <c r="BC43" s="301">
        <f t="shared" si="54"/>
        <v>4304.6099999999997</v>
      </c>
      <c r="BD43" s="302">
        <f t="shared" ref="BD43" si="59">SUM(AQ43:BB43)</f>
        <v>8771.98</v>
      </c>
    </row>
    <row r="44" spans="1:58" s="22" customFormat="1" ht="12.75" customHeight="1">
      <c r="A44" s="310"/>
      <c r="B44" s="299" t="s">
        <v>193</v>
      </c>
      <c r="C44" s="499">
        <v>0</v>
      </c>
      <c r="D44" s="490">
        <v>0</v>
      </c>
      <c r="E44" s="488">
        <v>0</v>
      </c>
      <c r="F44" s="490">
        <v>0</v>
      </c>
      <c r="G44" s="488">
        <v>0</v>
      </c>
      <c r="H44" s="488">
        <v>0</v>
      </c>
      <c r="I44" s="488">
        <v>0</v>
      </c>
      <c r="J44" s="488">
        <v>5.5114999999999998</v>
      </c>
      <c r="K44" s="508">
        <v>6.5465705054781873</v>
      </c>
      <c r="L44" s="508">
        <v>0</v>
      </c>
      <c r="M44" s="509">
        <v>0</v>
      </c>
      <c r="N44" s="509">
        <v>4.9323562570462229</v>
      </c>
      <c r="O44" s="498">
        <f t="shared" si="50"/>
        <v>5.5114999999999998</v>
      </c>
      <c r="P44" s="489">
        <f t="shared" si="14"/>
        <v>16.990426762524411</v>
      </c>
      <c r="Q44" s="352"/>
      <c r="R44" s="313">
        <f t="shared" si="56"/>
        <v>-3.3069000000000006</v>
      </c>
      <c r="S44" s="314">
        <f>IF(ISERR(R44/O43),0,(R44/O43))</f>
        <v>-0.37500000000000006</v>
      </c>
      <c r="T44" s="385">
        <f t="shared" si="51"/>
        <v>2.1698818897637796E-2</v>
      </c>
      <c r="U44" s="313">
        <f t="shared" si="52"/>
        <v>0.68893749999999998</v>
      </c>
      <c r="V44" s="353">
        <f t="shared" si="57"/>
        <v>8.9049130108833339E-4</v>
      </c>
      <c r="W44" s="352"/>
      <c r="X44" s="377"/>
      <c r="Y44" s="299" t="s">
        <v>193</v>
      </c>
      <c r="Z44" s="499">
        <v>0</v>
      </c>
      <c r="AA44" s="487">
        <v>0</v>
      </c>
      <c r="AB44" s="488">
        <v>0</v>
      </c>
      <c r="AC44" s="490">
        <v>0</v>
      </c>
      <c r="AD44" s="488">
        <v>0</v>
      </c>
      <c r="AE44" s="488">
        <v>0</v>
      </c>
      <c r="AF44" s="488">
        <v>0</v>
      </c>
      <c r="AG44" s="488">
        <v>949.72</v>
      </c>
      <c r="AH44" s="508">
        <v>1766.4763578163013</v>
      </c>
      <c r="AI44" s="508">
        <v>0</v>
      </c>
      <c r="AJ44" s="509">
        <v>0</v>
      </c>
      <c r="AK44" s="509">
        <v>1356.3979706877112</v>
      </c>
      <c r="AL44" s="498">
        <f t="shared" si="53"/>
        <v>949.72</v>
      </c>
      <c r="AM44" s="489">
        <f t="shared" si="4"/>
        <v>4072.5943285040125</v>
      </c>
      <c r="AN44" s="352"/>
      <c r="AO44" s="377"/>
      <c r="AP44" s="299" t="s">
        <v>193</v>
      </c>
      <c r="AQ44" s="394">
        <v>0</v>
      </c>
      <c r="AR44" s="529">
        <v>0</v>
      </c>
      <c r="AS44" s="394">
        <v>0</v>
      </c>
      <c r="AT44" s="529">
        <v>0</v>
      </c>
      <c r="AU44" s="394">
        <v>0</v>
      </c>
      <c r="AV44" s="394">
        <v>0</v>
      </c>
      <c r="AW44" s="394">
        <v>0</v>
      </c>
      <c r="AX44" s="394">
        <v>2456.5700000000002</v>
      </c>
      <c r="AY44" s="336">
        <v>2912.1261962749841</v>
      </c>
      <c r="AZ44" s="336">
        <v>0</v>
      </c>
      <c r="BA44" s="336">
        <v>0</v>
      </c>
      <c r="BB44" s="336">
        <v>2219.5603156708003</v>
      </c>
      <c r="BC44" s="301">
        <f t="shared" si="54"/>
        <v>2456.5700000000002</v>
      </c>
      <c r="BD44" s="302">
        <f t="shared" si="6"/>
        <v>7588.256511945785</v>
      </c>
    </row>
    <row r="45" spans="1:58" s="22" customFormat="1" ht="12.75" customHeight="1">
      <c r="A45" s="310"/>
      <c r="B45" s="299" t="s">
        <v>194</v>
      </c>
      <c r="C45" s="497">
        <v>0</v>
      </c>
      <c r="D45" s="487">
        <v>0</v>
      </c>
      <c r="E45" s="487">
        <v>5</v>
      </c>
      <c r="F45" s="487">
        <v>0</v>
      </c>
      <c r="G45" s="487">
        <v>0</v>
      </c>
      <c r="H45" s="488">
        <v>5</v>
      </c>
      <c r="I45" s="488">
        <v>0</v>
      </c>
      <c r="J45" s="488">
        <v>0</v>
      </c>
      <c r="K45" s="487">
        <v>5</v>
      </c>
      <c r="L45" s="487">
        <v>0</v>
      </c>
      <c r="M45" s="487">
        <v>0</v>
      </c>
      <c r="N45" s="488">
        <v>5</v>
      </c>
      <c r="O45" s="498">
        <f t="shared" si="50"/>
        <v>10</v>
      </c>
      <c r="P45" s="489">
        <f t="shared" si="14"/>
        <v>20</v>
      </c>
      <c r="Q45" s="352"/>
      <c r="R45" s="313"/>
      <c r="S45" s="314"/>
      <c r="T45" s="385"/>
      <c r="U45" s="313"/>
      <c r="V45" s="353"/>
      <c r="W45" s="352"/>
      <c r="X45" s="377"/>
      <c r="Y45" s="299" t="s">
        <v>194</v>
      </c>
      <c r="Z45" s="497">
        <v>0</v>
      </c>
      <c r="AA45" s="487">
        <v>0</v>
      </c>
      <c r="AB45" s="487">
        <v>811</v>
      </c>
      <c r="AC45" s="487">
        <v>0</v>
      </c>
      <c r="AD45" s="487">
        <v>0</v>
      </c>
      <c r="AE45" s="488">
        <v>1055</v>
      </c>
      <c r="AF45" s="488">
        <v>0</v>
      </c>
      <c r="AG45" s="487">
        <v>0</v>
      </c>
      <c r="AH45" s="487">
        <v>1055</v>
      </c>
      <c r="AI45" s="487">
        <v>0</v>
      </c>
      <c r="AJ45" s="487">
        <v>0</v>
      </c>
      <c r="AK45" s="488">
        <v>1055</v>
      </c>
      <c r="AL45" s="498">
        <f t="shared" si="53"/>
        <v>1866</v>
      </c>
      <c r="AM45" s="489">
        <f t="shared" si="4"/>
        <v>3976</v>
      </c>
      <c r="AN45" s="352"/>
      <c r="AO45" s="377"/>
      <c r="AP45" s="299" t="s">
        <v>194</v>
      </c>
      <c r="AQ45" s="394">
        <v>0</v>
      </c>
      <c r="AR45" s="394">
        <v>0</v>
      </c>
      <c r="AS45" s="394">
        <v>2851</v>
      </c>
      <c r="AT45" s="394">
        <v>0</v>
      </c>
      <c r="AU45" s="394">
        <v>0</v>
      </c>
      <c r="AV45" s="394">
        <v>2255</v>
      </c>
      <c r="AW45" s="394">
        <v>0</v>
      </c>
      <c r="AX45" s="394">
        <v>0</v>
      </c>
      <c r="AY45" s="394">
        <v>2255</v>
      </c>
      <c r="AZ45" s="394">
        <v>0</v>
      </c>
      <c r="BA45" s="394">
        <v>0</v>
      </c>
      <c r="BB45" s="394">
        <v>2255</v>
      </c>
      <c r="BC45" s="301">
        <f t="shared" si="54"/>
        <v>5106</v>
      </c>
      <c r="BD45" s="302">
        <f t="shared" si="6"/>
        <v>9616</v>
      </c>
    </row>
    <row r="46" spans="1:58" s="22" customFormat="1" ht="12.75" customHeight="1" thickBot="1">
      <c r="A46" s="329"/>
      <c r="B46" s="305" t="s">
        <v>18</v>
      </c>
      <c r="C46" s="501">
        <f>C44-C45</f>
        <v>0</v>
      </c>
      <c r="D46" s="502">
        <f t="shared" ref="D46:N46" si="60">D44-D45</f>
        <v>0</v>
      </c>
      <c r="E46" s="502">
        <f t="shared" si="60"/>
        <v>-5</v>
      </c>
      <c r="F46" s="502">
        <f t="shared" si="60"/>
        <v>0</v>
      </c>
      <c r="G46" s="502">
        <f t="shared" si="60"/>
        <v>0</v>
      </c>
      <c r="H46" s="503">
        <f t="shared" si="60"/>
        <v>-5</v>
      </c>
      <c r="I46" s="503">
        <f t="shared" si="60"/>
        <v>0</v>
      </c>
      <c r="J46" s="503">
        <f t="shared" si="60"/>
        <v>5.5114999999999998</v>
      </c>
      <c r="K46" s="502">
        <f t="shared" si="60"/>
        <v>1.5465705054781873</v>
      </c>
      <c r="L46" s="502">
        <f t="shared" si="60"/>
        <v>0</v>
      </c>
      <c r="M46" s="502">
        <f t="shared" si="60"/>
        <v>0</v>
      </c>
      <c r="N46" s="503">
        <f t="shared" si="60"/>
        <v>-6.7643742953777064E-2</v>
      </c>
      <c r="O46" s="504">
        <f t="shared" si="50"/>
        <v>-4.4885000000000002</v>
      </c>
      <c r="P46" s="491">
        <f t="shared" si="14"/>
        <v>-3.0095732374755899</v>
      </c>
      <c r="Q46" s="352"/>
      <c r="R46" s="320"/>
      <c r="S46" s="321"/>
      <c r="T46" s="386"/>
      <c r="U46" s="320"/>
      <c r="V46" s="355"/>
      <c r="W46" s="352"/>
      <c r="X46" s="378"/>
      <c r="Y46" s="305" t="s">
        <v>18</v>
      </c>
      <c r="Z46" s="501">
        <f t="shared" ref="Z46:AK46" si="61">Z44-Z45</f>
        <v>0</v>
      </c>
      <c r="AA46" s="502">
        <f t="shared" si="61"/>
        <v>0</v>
      </c>
      <c r="AB46" s="502">
        <f t="shared" si="61"/>
        <v>-811</v>
      </c>
      <c r="AC46" s="502">
        <f t="shared" si="61"/>
        <v>0</v>
      </c>
      <c r="AD46" s="502">
        <f t="shared" si="61"/>
        <v>0</v>
      </c>
      <c r="AE46" s="503">
        <f t="shared" si="61"/>
        <v>-1055</v>
      </c>
      <c r="AF46" s="503">
        <f t="shared" si="61"/>
        <v>0</v>
      </c>
      <c r="AG46" s="502">
        <f t="shared" si="61"/>
        <v>949.72</v>
      </c>
      <c r="AH46" s="502">
        <f t="shared" si="61"/>
        <v>711.47635781630129</v>
      </c>
      <c r="AI46" s="502">
        <f t="shared" si="61"/>
        <v>0</v>
      </c>
      <c r="AJ46" s="502">
        <f t="shared" si="61"/>
        <v>0</v>
      </c>
      <c r="AK46" s="503">
        <f t="shared" si="61"/>
        <v>301.39797068771122</v>
      </c>
      <c r="AL46" s="504">
        <f t="shared" si="53"/>
        <v>-916.28</v>
      </c>
      <c r="AM46" s="491">
        <f t="shared" si="4"/>
        <v>96.594328504012537</v>
      </c>
      <c r="AN46" s="352"/>
      <c r="AO46" s="378"/>
      <c r="AP46" s="305" t="s">
        <v>18</v>
      </c>
      <c r="AQ46" s="406">
        <f t="shared" ref="AQ46:BB46" si="62">AQ44-AQ45</f>
        <v>0</v>
      </c>
      <c r="AR46" s="406">
        <f t="shared" si="62"/>
        <v>0</v>
      </c>
      <c r="AS46" s="406">
        <f t="shared" si="62"/>
        <v>-2851</v>
      </c>
      <c r="AT46" s="406">
        <f t="shared" si="62"/>
        <v>0</v>
      </c>
      <c r="AU46" s="406">
        <f t="shared" si="62"/>
        <v>0</v>
      </c>
      <c r="AV46" s="406">
        <f t="shared" si="62"/>
        <v>-2255</v>
      </c>
      <c r="AW46" s="406">
        <f t="shared" si="62"/>
        <v>0</v>
      </c>
      <c r="AX46" s="406">
        <f t="shared" si="62"/>
        <v>2456.5700000000002</v>
      </c>
      <c r="AY46" s="406">
        <f t="shared" si="62"/>
        <v>657.12619627498407</v>
      </c>
      <c r="AZ46" s="406">
        <f t="shared" si="62"/>
        <v>0</v>
      </c>
      <c r="BA46" s="406">
        <f t="shared" si="62"/>
        <v>0</v>
      </c>
      <c r="BB46" s="406">
        <f t="shared" si="62"/>
        <v>-35.439684329199736</v>
      </c>
      <c r="BC46" s="306">
        <f t="shared" si="54"/>
        <v>-2649.43</v>
      </c>
      <c r="BD46" s="307">
        <f t="shared" si="6"/>
        <v>-2027.7434880542155</v>
      </c>
    </row>
    <row r="47" spans="1:58" s="22" customFormat="1" ht="12.75" customHeight="1">
      <c r="A47" s="443" t="s">
        <v>37</v>
      </c>
      <c r="B47" s="367" t="s">
        <v>156</v>
      </c>
      <c r="C47" s="492">
        <v>0</v>
      </c>
      <c r="D47" s="493">
        <v>0</v>
      </c>
      <c r="E47" s="493">
        <v>0</v>
      </c>
      <c r="F47" s="493">
        <v>0</v>
      </c>
      <c r="G47" s="493">
        <v>0</v>
      </c>
      <c r="H47" s="494">
        <v>0</v>
      </c>
      <c r="I47" s="494">
        <v>0</v>
      </c>
      <c r="J47" s="494">
        <v>0</v>
      </c>
      <c r="K47" s="493">
        <v>0</v>
      </c>
      <c r="L47" s="493">
        <v>0</v>
      </c>
      <c r="M47" s="493">
        <v>0</v>
      </c>
      <c r="N47" s="494">
        <v>0</v>
      </c>
      <c r="O47" s="495">
        <f t="shared" si="50"/>
        <v>0</v>
      </c>
      <c r="P47" s="496">
        <f>SUM(C47:N47)</f>
        <v>0</v>
      </c>
      <c r="Q47" s="352"/>
      <c r="R47" s="313"/>
      <c r="S47" s="357"/>
      <c r="T47" s="385"/>
      <c r="U47" s="313"/>
      <c r="V47" s="359"/>
      <c r="W47" s="352"/>
      <c r="X47" s="377"/>
      <c r="Y47" s="367" t="s">
        <v>156</v>
      </c>
      <c r="Z47" s="492"/>
      <c r="AA47" s="493"/>
      <c r="AB47" s="493"/>
      <c r="AC47" s="493"/>
      <c r="AD47" s="493"/>
      <c r="AE47" s="494"/>
      <c r="AF47" s="494"/>
      <c r="AG47" s="493"/>
      <c r="AH47" s="493"/>
      <c r="AI47" s="493"/>
      <c r="AJ47" s="493"/>
      <c r="AK47" s="494"/>
      <c r="AL47" s="495">
        <f t="shared" si="53"/>
        <v>0</v>
      </c>
      <c r="AM47" s="496">
        <f>SUM(Z47:AK47)</f>
        <v>0</v>
      </c>
      <c r="AN47" s="352"/>
      <c r="AO47" s="377"/>
      <c r="AP47" s="367" t="s">
        <v>156</v>
      </c>
      <c r="AQ47" s="405"/>
      <c r="AR47" s="405"/>
      <c r="AS47" s="405"/>
      <c r="AT47" s="405"/>
      <c r="AU47" s="405"/>
      <c r="AV47" s="405"/>
      <c r="AW47" s="405"/>
      <c r="AX47" s="405"/>
      <c r="AY47" s="405"/>
      <c r="AZ47" s="405"/>
      <c r="BA47" s="405"/>
      <c r="BB47" s="405"/>
      <c r="BC47" s="301">
        <f t="shared" si="54"/>
        <v>0</v>
      </c>
      <c r="BD47" s="302"/>
    </row>
    <row r="48" spans="1:58" s="22" customFormat="1" ht="12.75" customHeight="1">
      <c r="A48" s="377"/>
      <c r="B48" s="367" t="s">
        <v>157</v>
      </c>
      <c r="C48" s="497">
        <v>0</v>
      </c>
      <c r="D48" s="487">
        <v>0</v>
      </c>
      <c r="E48" s="487">
        <v>0</v>
      </c>
      <c r="F48" s="487">
        <v>0</v>
      </c>
      <c r="G48" s="487">
        <v>0</v>
      </c>
      <c r="H48" s="488">
        <v>0</v>
      </c>
      <c r="I48" s="488">
        <v>0</v>
      </c>
      <c r="J48" s="488">
        <v>0</v>
      </c>
      <c r="K48" s="487">
        <v>0</v>
      </c>
      <c r="L48" s="487">
        <v>0</v>
      </c>
      <c r="M48" s="487">
        <v>0</v>
      </c>
      <c r="N48" s="488">
        <v>0</v>
      </c>
      <c r="O48" s="498">
        <f t="shared" si="50"/>
        <v>0</v>
      </c>
      <c r="P48" s="489">
        <f>SUM(C48:N48)</f>
        <v>0</v>
      </c>
      <c r="Q48" s="352"/>
      <c r="R48" s="313"/>
      <c r="S48" s="357"/>
      <c r="T48" s="385"/>
      <c r="U48" s="313"/>
      <c r="V48" s="359"/>
      <c r="W48" s="352"/>
      <c r="X48" s="377"/>
      <c r="Y48" s="367" t="s">
        <v>157</v>
      </c>
      <c r="Z48" s="497"/>
      <c r="AA48" s="487"/>
      <c r="AB48" s="487"/>
      <c r="AC48" s="487"/>
      <c r="AD48" s="487"/>
      <c r="AE48" s="488"/>
      <c r="AF48" s="488"/>
      <c r="AG48" s="487"/>
      <c r="AH48" s="487"/>
      <c r="AI48" s="487"/>
      <c r="AJ48" s="487"/>
      <c r="AK48" s="488"/>
      <c r="AL48" s="498">
        <f t="shared" si="53"/>
        <v>0</v>
      </c>
      <c r="AM48" s="489">
        <f>SUM(Z48:AK48)</f>
        <v>0</v>
      </c>
      <c r="AN48" s="352"/>
      <c r="AO48" s="377"/>
      <c r="AP48" s="367" t="s">
        <v>157</v>
      </c>
      <c r="AQ48" s="394"/>
      <c r="AR48" s="394"/>
      <c r="AS48" s="394"/>
      <c r="AT48" s="394"/>
      <c r="AU48" s="394"/>
      <c r="AV48" s="394"/>
      <c r="AW48" s="394"/>
      <c r="AX48" s="394"/>
      <c r="AY48" s="394"/>
      <c r="AZ48" s="394"/>
      <c r="BA48" s="394"/>
      <c r="BB48" s="394"/>
      <c r="BC48" s="301">
        <f t="shared" si="54"/>
        <v>0</v>
      </c>
      <c r="BD48" s="302"/>
    </row>
    <row r="49" spans="1:75" s="22" customFormat="1" ht="12.75" customHeight="1">
      <c r="A49" s="377"/>
      <c r="B49" s="367" t="s">
        <v>158</v>
      </c>
      <c r="C49" s="499">
        <v>0</v>
      </c>
      <c r="D49" s="500">
        <v>0</v>
      </c>
      <c r="E49" s="500">
        <v>0</v>
      </c>
      <c r="F49" s="500">
        <v>0</v>
      </c>
      <c r="G49" s="500">
        <v>0</v>
      </c>
      <c r="H49" s="516">
        <v>0</v>
      </c>
      <c r="I49" s="516">
        <v>0</v>
      </c>
      <c r="J49" s="516">
        <v>0</v>
      </c>
      <c r="K49" s="500">
        <v>0</v>
      </c>
      <c r="L49" s="500">
        <v>0</v>
      </c>
      <c r="M49" s="500">
        <v>0</v>
      </c>
      <c r="N49" s="488">
        <v>0</v>
      </c>
      <c r="O49" s="498">
        <f t="shared" si="50"/>
        <v>0</v>
      </c>
      <c r="P49" s="489">
        <f>SUM(C49:N49)</f>
        <v>0</v>
      </c>
      <c r="Q49" s="352"/>
      <c r="R49" s="313"/>
      <c r="S49" s="357"/>
      <c r="T49" s="385"/>
      <c r="U49" s="313"/>
      <c r="V49" s="359"/>
      <c r="W49" s="352"/>
      <c r="X49" s="377"/>
      <c r="Y49" s="367" t="s">
        <v>158</v>
      </c>
      <c r="Z49" s="499"/>
      <c r="AA49" s="500"/>
      <c r="AB49" s="500"/>
      <c r="AC49" s="500"/>
      <c r="AD49" s="500"/>
      <c r="AE49" s="516"/>
      <c r="AF49" s="516"/>
      <c r="AG49" s="500"/>
      <c r="AH49" s="500"/>
      <c r="AI49" s="500"/>
      <c r="AJ49" s="500"/>
      <c r="AK49" s="488"/>
      <c r="AL49" s="498">
        <f t="shared" si="53"/>
        <v>0</v>
      </c>
      <c r="AM49" s="489">
        <f>SUM(Z49:AK49)</f>
        <v>0</v>
      </c>
      <c r="AN49" s="352"/>
      <c r="AO49" s="377"/>
      <c r="AP49" s="367" t="s">
        <v>158</v>
      </c>
      <c r="AQ49" s="394"/>
      <c r="AR49" s="394"/>
      <c r="AS49" s="394"/>
      <c r="AT49" s="394"/>
      <c r="AU49" s="394"/>
      <c r="AV49" s="394"/>
      <c r="AW49" s="394"/>
      <c r="AX49" s="394"/>
      <c r="AY49" s="394"/>
      <c r="AZ49" s="394"/>
      <c r="BA49" s="394"/>
      <c r="BB49" s="394"/>
      <c r="BC49" s="301">
        <f t="shared" si="54"/>
        <v>0</v>
      </c>
      <c r="BD49" s="302"/>
    </row>
    <row r="50" spans="1:75" s="22" customFormat="1" ht="12.75" customHeight="1">
      <c r="A50" s="377"/>
      <c r="B50" s="367" t="s">
        <v>159</v>
      </c>
      <c r="C50" s="499">
        <v>0</v>
      </c>
      <c r="D50" s="500">
        <v>0</v>
      </c>
      <c r="E50" s="500">
        <v>0</v>
      </c>
      <c r="F50" s="500">
        <v>0</v>
      </c>
      <c r="G50" s="500">
        <v>0</v>
      </c>
      <c r="H50" s="516">
        <v>0</v>
      </c>
      <c r="I50" s="516">
        <v>0</v>
      </c>
      <c r="J50" s="516">
        <v>0</v>
      </c>
      <c r="K50" s="500">
        <v>0</v>
      </c>
      <c r="L50" s="500">
        <v>0</v>
      </c>
      <c r="M50" s="500">
        <v>0</v>
      </c>
      <c r="N50" s="490">
        <v>0</v>
      </c>
      <c r="O50" s="498">
        <f t="shared" si="50"/>
        <v>0</v>
      </c>
      <c r="P50" s="489">
        <f>SUM(C50:N50)</f>
        <v>0</v>
      </c>
      <c r="Q50" s="352"/>
      <c r="R50" s="313"/>
      <c r="S50" s="357"/>
      <c r="T50" s="385"/>
      <c r="U50" s="313"/>
      <c r="V50" s="359"/>
      <c r="W50" s="352"/>
      <c r="X50" s="377"/>
      <c r="Y50" s="367" t="s">
        <v>159</v>
      </c>
      <c r="Z50" s="499"/>
      <c r="AA50" s="500"/>
      <c r="AB50" s="500"/>
      <c r="AC50" s="500"/>
      <c r="AD50" s="500"/>
      <c r="AE50" s="516"/>
      <c r="AF50" s="516"/>
      <c r="AG50" s="500"/>
      <c r="AH50" s="500"/>
      <c r="AI50" s="500"/>
      <c r="AJ50" s="500"/>
      <c r="AK50" s="490"/>
      <c r="AL50" s="498">
        <f t="shared" si="53"/>
        <v>0</v>
      </c>
      <c r="AM50" s="489">
        <f>SUM(Z50:AK50)</f>
        <v>0</v>
      </c>
      <c r="AN50" s="352"/>
      <c r="AO50" s="377"/>
      <c r="AP50" s="367" t="s">
        <v>159</v>
      </c>
      <c r="AQ50" s="394"/>
      <c r="AR50" s="394"/>
      <c r="AS50" s="394"/>
      <c r="AT50" s="394"/>
      <c r="AU50" s="394"/>
      <c r="AV50" s="394"/>
      <c r="AW50" s="394"/>
      <c r="AX50" s="394"/>
      <c r="AY50" s="394"/>
      <c r="AZ50" s="394"/>
      <c r="BA50" s="394"/>
      <c r="BB50" s="394"/>
      <c r="BC50" s="301">
        <f t="shared" si="54"/>
        <v>0</v>
      </c>
      <c r="BD50" s="302"/>
    </row>
    <row r="51" spans="1:75" s="22" customFormat="1" ht="12.75" customHeight="1">
      <c r="A51" s="475"/>
      <c r="B51" s="367" t="s">
        <v>140</v>
      </c>
      <c r="C51" s="499">
        <v>0</v>
      </c>
      <c r="D51" s="487">
        <v>0</v>
      </c>
      <c r="E51" s="488">
        <v>0</v>
      </c>
      <c r="F51" s="488">
        <v>0</v>
      </c>
      <c r="G51" s="488">
        <v>0</v>
      </c>
      <c r="H51" s="488">
        <v>0</v>
      </c>
      <c r="I51" s="488">
        <v>0</v>
      </c>
      <c r="J51" s="488">
        <v>0</v>
      </c>
      <c r="K51" s="488">
        <v>0</v>
      </c>
      <c r="L51" s="488">
        <v>0</v>
      </c>
      <c r="M51" s="500">
        <v>0</v>
      </c>
      <c r="N51" s="500">
        <v>0</v>
      </c>
      <c r="O51" s="498">
        <f t="shared" si="50"/>
        <v>0</v>
      </c>
      <c r="P51" s="489">
        <f t="shared" ref="P51" si="63">SUM(C51:N51)</f>
        <v>0</v>
      </c>
      <c r="Q51" s="352"/>
      <c r="R51" s="313"/>
      <c r="S51" s="357"/>
      <c r="T51" s="385">
        <f>O51/$O$3</f>
        <v>0</v>
      </c>
      <c r="U51" s="313">
        <f>+O51/$I$1</f>
        <v>0</v>
      </c>
      <c r="V51" s="353">
        <f>O51/$O$57</f>
        <v>0</v>
      </c>
      <c r="W51" s="352"/>
      <c r="X51" s="475"/>
      <c r="Y51" s="367" t="s">
        <v>140</v>
      </c>
      <c r="Z51" s="499"/>
      <c r="AA51" s="487"/>
      <c r="AB51" s="488"/>
      <c r="AC51" s="488"/>
      <c r="AD51" s="488"/>
      <c r="AE51" s="488"/>
      <c r="AF51" s="488"/>
      <c r="AG51" s="488"/>
      <c r="AH51" s="488"/>
      <c r="AI51" s="488"/>
      <c r="AJ51" s="500"/>
      <c r="AK51" s="500"/>
      <c r="AL51" s="498">
        <f t="shared" si="53"/>
        <v>0</v>
      </c>
      <c r="AM51" s="489">
        <f t="shared" ref="AM51" si="64">SUM(Z51:AK51)</f>
        <v>0</v>
      </c>
      <c r="AN51" s="352"/>
      <c r="AO51" s="475"/>
      <c r="AP51" s="367" t="s">
        <v>140</v>
      </c>
      <c r="AQ51" s="464">
        <v>0</v>
      </c>
      <c r="AR51" s="464">
        <v>0</v>
      </c>
      <c r="AS51" s="394">
        <v>0</v>
      </c>
      <c r="AT51" s="394">
        <v>0</v>
      </c>
      <c r="AU51" s="394">
        <v>0</v>
      </c>
      <c r="AV51" s="394">
        <v>0</v>
      </c>
      <c r="AW51" s="394">
        <v>0</v>
      </c>
      <c r="AX51" s="394">
        <v>0</v>
      </c>
      <c r="AY51" s="394">
        <v>0</v>
      </c>
      <c r="AZ51" s="394">
        <v>0</v>
      </c>
      <c r="BA51" s="464">
        <v>0</v>
      </c>
      <c r="BB51" s="394">
        <v>0</v>
      </c>
      <c r="BC51" s="301">
        <f t="shared" si="54"/>
        <v>0</v>
      </c>
      <c r="BD51" s="302">
        <f t="shared" ref="BD51" si="65">SUM(AQ51:BB51)</f>
        <v>0</v>
      </c>
    </row>
    <row r="52" spans="1:75" s="22" customFormat="1" ht="12.75" customHeight="1">
      <c r="A52" s="377"/>
      <c r="B52" s="299" t="s">
        <v>193</v>
      </c>
      <c r="C52" s="499">
        <v>0</v>
      </c>
      <c r="D52" s="490">
        <v>0</v>
      </c>
      <c r="E52" s="488">
        <v>0</v>
      </c>
      <c r="F52" s="490">
        <v>0</v>
      </c>
      <c r="G52" s="488">
        <v>0</v>
      </c>
      <c r="H52" s="488">
        <v>0</v>
      </c>
      <c r="I52" s="488">
        <v>0</v>
      </c>
      <c r="J52" s="488">
        <v>0</v>
      </c>
      <c r="K52" s="508">
        <v>0</v>
      </c>
      <c r="L52" s="508">
        <v>0</v>
      </c>
      <c r="M52" s="509">
        <v>0</v>
      </c>
      <c r="N52" s="509">
        <v>0</v>
      </c>
      <c r="O52" s="498">
        <f t="shared" si="50"/>
        <v>0</v>
      </c>
      <c r="P52" s="489">
        <f t="shared" si="14"/>
        <v>0</v>
      </c>
      <c r="Q52" s="352"/>
      <c r="R52" s="313"/>
      <c r="S52" s="357"/>
      <c r="T52" s="385">
        <f>O52/$O$3</f>
        <v>0</v>
      </c>
      <c r="U52" s="313">
        <f>+O52/$I$1</f>
        <v>0</v>
      </c>
      <c r="V52" s="353">
        <f>O52/$O$57</f>
        <v>0</v>
      </c>
      <c r="W52" s="352"/>
      <c r="X52" s="377"/>
      <c r="Y52" s="299" t="s">
        <v>193</v>
      </c>
      <c r="Z52" s="499">
        <v>0</v>
      </c>
      <c r="AA52" s="490">
        <v>0</v>
      </c>
      <c r="AB52" s="488">
        <v>0</v>
      </c>
      <c r="AC52" s="490">
        <v>0</v>
      </c>
      <c r="AD52" s="488">
        <v>0</v>
      </c>
      <c r="AE52" s="488">
        <v>0</v>
      </c>
      <c r="AF52" s="488">
        <v>0</v>
      </c>
      <c r="AG52" s="488">
        <v>0</v>
      </c>
      <c r="AH52" s="508">
        <v>0</v>
      </c>
      <c r="AI52" s="508">
        <v>0</v>
      </c>
      <c r="AJ52" s="509">
        <v>0</v>
      </c>
      <c r="AK52" s="509">
        <v>0</v>
      </c>
      <c r="AL52" s="498">
        <f t="shared" si="53"/>
        <v>0</v>
      </c>
      <c r="AM52" s="489">
        <f t="shared" si="4"/>
        <v>0</v>
      </c>
      <c r="AN52" s="352"/>
      <c r="AO52" s="377"/>
      <c r="AP52" s="299" t="s">
        <v>193</v>
      </c>
      <c r="AQ52" s="394">
        <v>0</v>
      </c>
      <c r="AR52" s="529">
        <v>0</v>
      </c>
      <c r="AS52" s="394">
        <v>0</v>
      </c>
      <c r="AT52" s="529">
        <v>0</v>
      </c>
      <c r="AU52" s="394">
        <v>0</v>
      </c>
      <c r="AV52" s="394">
        <v>0</v>
      </c>
      <c r="AW52" s="394">
        <v>0</v>
      </c>
      <c r="AX52" s="394">
        <v>0</v>
      </c>
      <c r="AY52" s="336">
        <v>0</v>
      </c>
      <c r="AZ52" s="336">
        <v>0</v>
      </c>
      <c r="BA52" s="336">
        <v>0</v>
      </c>
      <c r="BB52" s="336">
        <v>0</v>
      </c>
      <c r="BC52" s="301">
        <f t="shared" si="54"/>
        <v>0</v>
      </c>
      <c r="BD52" s="302">
        <f t="shared" si="6"/>
        <v>0</v>
      </c>
    </row>
    <row r="53" spans="1:75" s="22" customFormat="1" ht="12.75" customHeight="1">
      <c r="A53" s="377"/>
      <c r="B53" s="299" t="s">
        <v>194</v>
      </c>
      <c r="C53" s="497">
        <v>0</v>
      </c>
      <c r="D53" s="487">
        <v>0</v>
      </c>
      <c r="E53" s="487">
        <v>0</v>
      </c>
      <c r="F53" s="487">
        <v>0</v>
      </c>
      <c r="G53" s="487">
        <v>0</v>
      </c>
      <c r="H53" s="488">
        <v>0</v>
      </c>
      <c r="I53" s="488">
        <v>0</v>
      </c>
      <c r="J53" s="488">
        <v>0</v>
      </c>
      <c r="K53" s="487">
        <v>0</v>
      </c>
      <c r="L53" s="487">
        <v>0</v>
      </c>
      <c r="M53" s="487">
        <v>0</v>
      </c>
      <c r="N53" s="488">
        <v>0</v>
      </c>
      <c r="O53" s="498">
        <f t="shared" si="50"/>
        <v>0</v>
      </c>
      <c r="P53" s="489">
        <f t="shared" si="14"/>
        <v>0</v>
      </c>
      <c r="Q53" s="352"/>
      <c r="R53" s="313"/>
      <c r="S53" s="357"/>
      <c r="T53" s="385"/>
      <c r="U53" s="313"/>
      <c r="V53" s="359"/>
      <c r="W53" s="352"/>
      <c r="X53" s="377"/>
      <c r="Y53" s="299" t="s">
        <v>194</v>
      </c>
      <c r="Z53" s="497">
        <v>0</v>
      </c>
      <c r="AA53" s="487">
        <v>0</v>
      </c>
      <c r="AB53" s="487">
        <v>0</v>
      </c>
      <c r="AC53" s="487">
        <v>0</v>
      </c>
      <c r="AD53" s="487">
        <v>0</v>
      </c>
      <c r="AE53" s="488">
        <v>0</v>
      </c>
      <c r="AF53" s="488">
        <v>0</v>
      </c>
      <c r="AG53" s="488">
        <v>0</v>
      </c>
      <c r="AH53" s="487">
        <v>0</v>
      </c>
      <c r="AI53" s="487">
        <v>0</v>
      </c>
      <c r="AJ53" s="487">
        <v>0</v>
      </c>
      <c r="AK53" s="488">
        <v>0</v>
      </c>
      <c r="AL53" s="498">
        <f t="shared" si="53"/>
        <v>0</v>
      </c>
      <c r="AM53" s="489">
        <f t="shared" si="4"/>
        <v>0</v>
      </c>
      <c r="AN53" s="352"/>
      <c r="AO53" s="377"/>
      <c r="AP53" s="299" t="s">
        <v>194</v>
      </c>
      <c r="AQ53" s="394">
        <v>0</v>
      </c>
      <c r="AR53" s="394">
        <v>0</v>
      </c>
      <c r="AS53" s="394">
        <v>0</v>
      </c>
      <c r="AT53" s="394">
        <v>0</v>
      </c>
      <c r="AU53" s="394">
        <v>0</v>
      </c>
      <c r="AV53" s="394">
        <v>0</v>
      </c>
      <c r="AW53" s="394">
        <v>0</v>
      </c>
      <c r="AX53" s="394">
        <v>0</v>
      </c>
      <c r="AY53" s="394">
        <v>0</v>
      </c>
      <c r="AZ53" s="394">
        <v>0</v>
      </c>
      <c r="BA53" s="394">
        <v>0</v>
      </c>
      <c r="BB53" s="394">
        <v>0</v>
      </c>
      <c r="BC53" s="301">
        <f t="shared" si="54"/>
        <v>0</v>
      </c>
      <c r="BD53" s="302">
        <f t="shared" si="6"/>
        <v>0</v>
      </c>
    </row>
    <row r="54" spans="1:75" s="368" customFormat="1" ht="12.75" customHeight="1" thickBot="1">
      <c r="A54" s="337"/>
      <c r="B54" s="305" t="s">
        <v>18</v>
      </c>
      <c r="C54" s="501">
        <f>C52-C53</f>
        <v>0</v>
      </c>
      <c r="D54" s="502">
        <f t="shared" ref="D54:N54" si="66">D52-D53</f>
        <v>0</v>
      </c>
      <c r="E54" s="502">
        <f t="shared" si="66"/>
        <v>0</v>
      </c>
      <c r="F54" s="502">
        <f t="shared" si="66"/>
        <v>0</v>
      </c>
      <c r="G54" s="502">
        <f t="shared" si="66"/>
        <v>0</v>
      </c>
      <c r="H54" s="502">
        <f t="shared" si="66"/>
        <v>0</v>
      </c>
      <c r="I54" s="503">
        <f t="shared" si="66"/>
        <v>0</v>
      </c>
      <c r="J54" s="503">
        <f t="shared" si="66"/>
        <v>0</v>
      </c>
      <c r="K54" s="502">
        <f t="shared" si="66"/>
        <v>0</v>
      </c>
      <c r="L54" s="502">
        <f t="shared" si="66"/>
        <v>0</v>
      </c>
      <c r="M54" s="502">
        <f t="shared" si="66"/>
        <v>0</v>
      </c>
      <c r="N54" s="503">
        <f t="shared" si="66"/>
        <v>0</v>
      </c>
      <c r="O54" s="504">
        <f t="shared" si="50"/>
        <v>0</v>
      </c>
      <c r="P54" s="491">
        <f t="shared" si="14"/>
        <v>0</v>
      </c>
      <c r="Q54" s="360"/>
      <c r="R54" s="320"/>
      <c r="S54" s="321"/>
      <c r="T54" s="386"/>
      <c r="U54" s="320"/>
      <c r="V54" s="355"/>
      <c r="W54" s="360"/>
      <c r="X54" s="380"/>
      <c r="Y54" s="305" t="s">
        <v>18</v>
      </c>
      <c r="Z54" s="501">
        <f t="shared" ref="Z54:AK54" si="67">Z52-Z53</f>
        <v>0</v>
      </c>
      <c r="AA54" s="502">
        <f t="shared" si="67"/>
        <v>0</v>
      </c>
      <c r="AB54" s="502">
        <f t="shared" si="67"/>
        <v>0</v>
      </c>
      <c r="AC54" s="502">
        <f t="shared" si="67"/>
        <v>0</v>
      </c>
      <c r="AD54" s="502">
        <f t="shared" si="67"/>
        <v>0</v>
      </c>
      <c r="AE54" s="503">
        <f t="shared" si="67"/>
        <v>0</v>
      </c>
      <c r="AF54" s="503">
        <f t="shared" si="67"/>
        <v>0</v>
      </c>
      <c r="AG54" s="502">
        <f t="shared" si="67"/>
        <v>0</v>
      </c>
      <c r="AH54" s="502">
        <f t="shared" si="67"/>
        <v>0</v>
      </c>
      <c r="AI54" s="502">
        <f t="shared" si="67"/>
        <v>0</v>
      </c>
      <c r="AJ54" s="502">
        <f t="shared" si="67"/>
        <v>0</v>
      </c>
      <c r="AK54" s="503">
        <f t="shared" si="67"/>
        <v>0</v>
      </c>
      <c r="AL54" s="504">
        <f t="shared" si="53"/>
        <v>0</v>
      </c>
      <c r="AM54" s="491">
        <f t="shared" si="4"/>
        <v>0</v>
      </c>
      <c r="AN54" s="360"/>
      <c r="AO54" s="380"/>
      <c r="AP54" s="305" t="s">
        <v>18</v>
      </c>
      <c r="AQ54" s="406">
        <f t="shared" ref="AQ54:BB54" si="68">AQ52-AQ53</f>
        <v>0</v>
      </c>
      <c r="AR54" s="406">
        <f t="shared" si="68"/>
        <v>0</v>
      </c>
      <c r="AS54" s="406">
        <f t="shared" si="68"/>
        <v>0</v>
      </c>
      <c r="AT54" s="406">
        <f t="shared" si="68"/>
        <v>0</v>
      </c>
      <c r="AU54" s="406">
        <f t="shared" si="68"/>
        <v>0</v>
      </c>
      <c r="AV54" s="406">
        <f t="shared" si="68"/>
        <v>0</v>
      </c>
      <c r="AW54" s="406">
        <f t="shared" si="68"/>
        <v>0</v>
      </c>
      <c r="AX54" s="406">
        <f t="shared" si="68"/>
        <v>0</v>
      </c>
      <c r="AY54" s="406">
        <f t="shared" si="68"/>
        <v>0</v>
      </c>
      <c r="AZ54" s="406">
        <f t="shared" si="68"/>
        <v>0</v>
      </c>
      <c r="BA54" s="406">
        <f t="shared" si="68"/>
        <v>0</v>
      </c>
      <c r="BB54" s="406">
        <f t="shared" si="68"/>
        <v>0</v>
      </c>
      <c r="BC54" s="306">
        <f t="shared" si="54"/>
        <v>0</v>
      </c>
      <c r="BD54" s="307">
        <f t="shared" si="6"/>
        <v>0</v>
      </c>
      <c r="BE54" s="22"/>
      <c r="BF54" s="22"/>
      <c r="BG54" s="22"/>
      <c r="BH54" s="22"/>
      <c r="BI54" s="22"/>
      <c r="BJ54" s="22"/>
      <c r="BK54" s="22"/>
      <c r="BL54" s="22"/>
      <c r="BM54" s="22"/>
      <c r="BN54" s="22"/>
      <c r="BO54" s="22"/>
      <c r="BP54" s="22"/>
      <c r="BQ54" s="22"/>
      <c r="BR54" s="22"/>
      <c r="BS54" s="22"/>
      <c r="BT54" s="22"/>
      <c r="BU54" s="22"/>
      <c r="BV54" s="22"/>
      <c r="BW54" s="22"/>
    </row>
    <row r="55" spans="1:75" s="22" customFormat="1" ht="12.75" customHeight="1">
      <c r="A55" s="571" t="s">
        <v>85</v>
      </c>
      <c r="B55" s="299" t="s">
        <v>86</v>
      </c>
      <c r="C55" s="492">
        <f t="shared" ref="C55:N55" si="69">C39+C23+C15+C7+C31+C47</f>
        <v>484.11380000000003</v>
      </c>
      <c r="D55" s="493">
        <f t="shared" si="69"/>
        <v>504.70460000000003</v>
      </c>
      <c r="E55" s="493">
        <f t="shared" si="69"/>
        <v>441.70460000000003</v>
      </c>
      <c r="F55" s="493">
        <f t="shared" si="69"/>
        <v>701.3592000000001</v>
      </c>
      <c r="G55" s="493">
        <f t="shared" si="69"/>
        <v>608.13879999999995</v>
      </c>
      <c r="H55" s="493">
        <f t="shared" si="69"/>
        <v>584.40229999999997</v>
      </c>
      <c r="I55" s="493">
        <f t="shared" si="69"/>
        <v>603.96669999999995</v>
      </c>
      <c r="J55" s="494">
        <f t="shared" si="69"/>
        <v>519.5</v>
      </c>
      <c r="K55" s="493">
        <f t="shared" si="69"/>
        <v>428.5</v>
      </c>
      <c r="L55" s="493">
        <f t="shared" si="69"/>
        <v>612</v>
      </c>
      <c r="M55" s="493">
        <f t="shared" si="69"/>
        <v>471.5</v>
      </c>
      <c r="N55" s="494">
        <f t="shared" si="69"/>
        <v>471</v>
      </c>
      <c r="O55" s="495">
        <f t="shared" si="50"/>
        <v>4447.8899999999994</v>
      </c>
      <c r="P55" s="496">
        <f t="shared" si="14"/>
        <v>6430.8899999999994</v>
      </c>
      <c r="Q55" s="352"/>
      <c r="R55" s="313"/>
      <c r="S55" s="314"/>
      <c r="T55" s="385">
        <f t="shared" ref="T55:T58" si="70">O55/$O$3</f>
        <v>17.511377952755904</v>
      </c>
      <c r="U55" s="313">
        <f t="shared" ref="U55:U58" si="71">+O55/$I$1</f>
        <v>555.98624999999993</v>
      </c>
      <c r="V55" s="353"/>
      <c r="W55" s="352"/>
      <c r="X55" s="572"/>
      <c r="Y55" s="299" t="s">
        <v>86</v>
      </c>
      <c r="Z55" s="492">
        <f t="shared" ref="Z55:AK55" si="72">Z40+Z24+Z15+Z8+Z44+Z31</f>
        <v>199676.432</v>
      </c>
      <c r="AA55" s="493">
        <f t="shared" si="72"/>
        <v>199177.63199999998</v>
      </c>
      <c r="AB55" s="493">
        <f t="shared" si="72"/>
        <v>174254.01200000002</v>
      </c>
      <c r="AC55" s="493">
        <f t="shared" si="72"/>
        <v>217962.42599999998</v>
      </c>
      <c r="AD55" s="493">
        <f t="shared" si="72"/>
        <v>213131.64600000001</v>
      </c>
      <c r="AE55" s="494">
        <f t="shared" si="72"/>
        <v>237680.054</v>
      </c>
      <c r="AF55" s="494">
        <f t="shared" si="72"/>
        <v>220955.31100000002</v>
      </c>
      <c r="AG55" s="493">
        <f t="shared" si="72"/>
        <v>188567.78599999999</v>
      </c>
      <c r="AH55" s="493">
        <f t="shared" si="72"/>
        <v>216237.27835781628</v>
      </c>
      <c r="AI55" s="493">
        <f t="shared" si="72"/>
        <v>207420.22200000001</v>
      </c>
      <c r="AJ55" s="493">
        <f t="shared" si="72"/>
        <v>210064.652</v>
      </c>
      <c r="AK55" s="494">
        <f t="shared" si="72"/>
        <v>221087.85397068772</v>
      </c>
      <c r="AL55" s="495">
        <f t="shared" si="53"/>
        <v>1651405.2990000001</v>
      </c>
      <c r="AM55" s="496">
        <f t="shared" si="4"/>
        <v>2506215.3053285042</v>
      </c>
      <c r="AN55" s="352"/>
      <c r="AO55" s="572"/>
      <c r="AP55" s="299" t="s">
        <v>86</v>
      </c>
      <c r="AQ55" s="405">
        <f t="shared" ref="AQ55:BB55" si="73">AQ40+AQ24+AQ15+AQ8+AQ44+AQ31</f>
        <v>288282.03200000001</v>
      </c>
      <c r="AR55" s="405">
        <f t="shared" si="73"/>
        <v>291552.94199999998</v>
      </c>
      <c r="AS55" s="405">
        <f t="shared" si="73"/>
        <v>256297.01200000002</v>
      </c>
      <c r="AT55" s="405">
        <f t="shared" si="73"/>
        <v>317003.84600000002</v>
      </c>
      <c r="AU55" s="405">
        <f t="shared" si="73"/>
        <v>305157.30599999998</v>
      </c>
      <c r="AV55" s="405">
        <f t="shared" si="73"/>
        <v>337838.50399999996</v>
      </c>
      <c r="AW55" s="405">
        <f t="shared" si="73"/>
        <v>322063.96100000001</v>
      </c>
      <c r="AX55" s="405">
        <f t="shared" si="73"/>
        <v>274697.83600000001</v>
      </c>
      <c r="AY55" s="405">
        <f t="shared" si="73"/>
        <v>304621.72819627495</v>
      </c>
      <c r="AZ55" s="405">
        <f t="shared" si="73"/>
        <v>291379.43200000003</v>
      </c>
      <c r="BA55" s="405">
        <f t="shared" si="73"/>
        <v>300765.75199999998</v>
      </c>
      <c r="BB55" s="405">
        <f t="shared" si="73"/>
        <v>315813.0163156708</v>
      </c>
      <c r="BC55" s="301">
        <f t="shared" si="54"/>
        <v>2392893.4389999998</v>
      </c>
      <c r="BD55" s="302">
        <f t="shared" si="6"/>
        <v>3605473.3675119453</v>
      </c>
    </row>
    <row r="56" spans="1:75" s="22" customFormat="1" ht="12.75" customHeight="1">
      <c r="A56" s="571"/>
      <c r="B56" s="299" t="s">
        <v>96</v>
      </c>
      <c r="C56" s="497">
        <f t="shared" ref="C56:N56" si="74">C40+C24+C16+C8+C32+C48</f>
        <v>586</v>
      </c>
      <c r="D56" s="487">
        <f t="shared" si="74"/>
        <v>570.95000000000005</v>
      </c>
      <c r="E56" s="487">
        <f t="shared" si="74"/>
        <v>453</v>
      </c>
      <c r="F56" s="487">
        <f t="shared" si="74"/>
        <v>557.923</v>
      </c>
      <c r="G56" s="487">
        <f t="shared" si="74"/>
        <v>555</v>
      </c>
      <c r="H56" s="487">
        <f t="shared" si="74"/>
        <v>663.57811500000003</v>
      </c>
      <c r="I56" s="487">
        <f t="shared" si="74"/>
        <v>633.52499999999998</v>
      </c>
      <c r="J56" s="488">
        <f t="shared" si="74"/>
        <v>539</v>
      </c>
      <c r="K56" s="487">
        <f t="shared" si="74"/>
        <v>609</v>
      </c>
      <c r="L56" s="487">
        <f t="shared" si="74"/>
        <v>637</v>
      </c>
      <c r="M56" s="487">
        <f t="shared" si="74"/>
        <v>654.5</v>
      </c>
      <c r="N56" s="488">
        <f t="shared" si="74"/>
        <v>620.99620000000004</v>
      </c>
      <c r="O56" s="498">
        <f t="shared" si="50"/>
        <v>4558.9761149999995</v>
      </c>
      <c r="P56" s="489">
        <f t="shared" si="14"/>
        <v>7080.4723149999991</v>
      </c>
      <c r="Q56" s="352"/>
      <c r="R56" s="313">
        <f>+O56-O55</f>
        <v>111.08611500000006</v>
      </c>
      <c r="S56" s="314">
        <f>IF(ISERR(R56/O55),0,(R56/O55))</f>
        <v>2.4975013995400083E-2</v>
      </c>
      <c r="T56" s="385">
        <f t="shared" si="70"/>
        <v>17.948724862204724</v>
      </c>
      <c r="U56" s="313">
        <f t="shared" si="71"/>
        <v>569.87201437499994</v>
      </c>
      <c r="V56" s="353"/>
      <c r="W56" s="352"/>
      <c r="X56" s="572"/>
      <c r="Y56" s="299" t="s">
        <v>96</v>
      </c>
      <c r="Z56" s="497">
        <f t="shared" ref="Z56:AK56" si="75">Z41+Z25+Z16+Z9+Z45+Z32</f>
        <v>213265.092</v>
      </c>
      <c r="AA56" s="487">
        <f t="shared" si="75"/>
        <v>241782.30799999999</v>
      </c>
      <c r="AB56" s="487">
        <f t="shared" si="75"/>
        <v>275508.63</v>
      </c>
      <c r="AC56" s="487">
        <f t="shared" si="75"/>
        <v>218903.03199999998</v>
      </c>
      <c r="AD56" s="487">
        <f t="shared" si="75"/>
        <v>228822</v>
      </c>
      <c r="AE56" s="488">
        <f t="shared" si="75"/>
        <v>281445.58199999999</v>
      </c>
      <c r="AF56" s="488">
        <f t="shared" si="75"/>
        <v>294408.33400000003</v>
      </c>
      <c r="AG56" s="487">
        <f t="shared" si="75"/>
        <v>277534.12</v>
      </c>
      <c r="AH56" s="487">
        <f t="shared" si="75"/>
        <v>314191.99400000001</v>
      </c>
      <c r="AI56" s="487">
        <f t="shared" si="75"/>
        <v>279656.38449999999</v>
      </c>
      <c r="AJ56" s="487">
        <f t="shared" si="75"/>
        <v>339823.3958</v>
      </c>
      <c r="AK56" s="488">
        <f t="shared" si="75"/>
        <v>293749.07039999997</v>
      </c>
      <c r="AL56" s="498">
        <f t="shared" si="53"/>
        <v>2031669.0979999998</v>
      </c>
      <c r="AM56" s="489">
        <f t="shared" si="4"/>
        <v>3259089.9427</v>
      </c>
      <c r="AN56" s="352"/>
      <c r="AO56" s="572"/>
      <c r="AP56" s="299" t="s">
        <v>96</v>
      </c>
      <c r="AQ56" s="394">
        <f t="shared" ref="AQ56:BB56" si="76">AQ41+AQ25+AQ16+AQ9+AQ45+AQ32</f>
        <v>307171.212</v>
      </c>
      <c r="AR56" s="394">
        <f t="shared" si="76"/>
        <v>339100.01799999998</v>
      </c>
      <c r="AS56" s="394">
        <f t="shared" si="76"/>
        <v>389823.14</v>
      </c>
      <c r="AT56" s="394">
        <f t="shared" si="76"/>
        <v>306900.43200000003</v>
      </c>
      <c r="AU56" s="394">
        <f t="shared" si="76"/>
        <v>323394.59999999998</v>
      </c>
      <c r="AV56" s="394">
        <f t="shared" si="76"/>
        <v>399328.70200000005</v>
      </c>
      <c r="AW56" s="394">
        <f t="shared" si="76"/>
        <v>411159.53399999999</v>
      </c>
      <c r="AX56" s="394">
        <f t="shared" si="76"/>
        <v>390397.06999999995</v>
      </c>
      <c r="AY56" s="394">
        <f t="shared" si="76"/>
        <v>441948.02399999998</v>
      </c>
      <c r="AZ56" s="394">
        <f t="shared" si="76"/>
        <v>397796.72450000001</v>
      </c>
      <c r="BA56" s="394">
        <f t="shared" si="76"/>
        <v>482665.51579999999</v>
      </c>
      <c r="BB56" s="394">
        <f t="shared" si="76"/>
        <v>412039.0404</v>
      </c>
      <c r="BC56" s="301">
        <f t="shared" si="54"/>
        <v>2867274.7080000001</v>
      </c>
      <c r="BD56" s="302">
        <f t="shared" si="6"/>
        <v>4601724.0126999998</v>
      </c>
    </row>
    <row r="57" spans="1:75" s="22" customFormat="1" ht="12.75" customHeight="1">
      <c r="A57" s="310"/>
      <c r="B57" s="299" t="s">
        <v>119</v>
      </c>
      <c r="C57" s="499">
        <f t="shared" ref="C57:N57" si="77">C41+C25+C17+C9+C33+C49</f>
        <v>570.5</v>
      </c>
      <c r="D57" s="500">
        <f t="shared" si="77"/>
        <v>720.77880000000005</v>
      </c>
      <c r="E57" s="500">
        <f t="shared" si="77"/>
        <v>819.5</v>
      </c>
      <c r="F57" s="500">
        <f t="shared" si="77"/>
        <v>703</v>
      </c>
      <c r="G57" s="500">
        <f t="shared" si="77"/>
        <v>644</v>
      </c>
      <c r="H57" s="500">
        <f t="shared" si="77"/>
        <v>962</v>
      </c>
      <c r="I57" s="500">
        <f t="shared" si="77"/>
        <v>936.51149999999996</v>
      </c>
      <c r="J57" s="516">
        <f t="shared" si="77"/>
        <v>832.98970000000008</v>
      </c>
      <c r="K57" s="500">
        <f t="shared" si="77"/>
        <v>1079.0504000000001</v>
      </c>
      <c r="L57" s="500">
        <f t="shared" si="77"/>
        <v>807.096100000001</v>
      </c>
      <c r="M57" s="500">
        <f t="shared" si="77"/>
        <v>1156.252855000002</v>
      </c>
      <c r="N57" s="488">
        <f t="shared" si="77"/>
        <v>1143.4492125000011</v>
      </c>
      <c r="O57" s="498">
        <f t="shared" si="50"/>
        <v>6189.28</v>
      </c>
      <c r="P57" s="489">
        <f t="shared" si="14"/>
        <v>10375.128567500004</v>
      </c>
      <c r="Q57" s="352"/>
      <c r="R57" s="313">
        <f>+O57-O55</f>
        <v>1741.3900000000003</v>
      </c>
      <c r="S57" s="314">
        <f>IF(ISERR(R57/O56),0,(R57/O56))</f>
        <v>0.38196953791235216</v>
      </c>
      <c r="T57" s="385">
        <f t="shared" si="70"/>
        <v>24.367244094488189</v>
      </c>
      <c r="U57" s="313">
        <f t="shared" si="71"/>
        <v>773.66</v>
      </c>
      <c r="V57" s="353"/>
      <c r="W57" s="352"/>
      <c r="X57" s="377"/>
      <c r="Y57" s="299" t="s">
        <v>119</v>
      </c>
      <c r="Z57" s="499">
        <f t="shared" ref="Z57:AK57" si="78">Z42+Z26+Z17+Z10+Z46+Z33</f>
        <v>259378.3958</v>
      </c>
      <c r="AA57" s="500">
        <f t="shared" si="78"/>
        <v>315627.86959999998</v>
      </c>
      <c r="AB57" s="500">
        <f t="shared" si="78"/>
        <v>340120.22330000001</v>
      </c>
      <c r="AC57" s="500">
        <f t="shared" si="78"/>
        <v>372724.0074</v>
      </c>
      <c r="AD57" s="500">
        <f t="shared" si="78"/>
        <v>357077.61129999999</v>
      </c>
      <c r="AE57" s="516">
        <f t="shared" si="78"/>
        <v>440109.63580000005</v>
      </c>
      <c r="AF57" s="516">
        <f t="shared" si="78"/>
        <v>363918.16930000001</v>
      </c>
      <c r="AG57" s="500">
        <f t="shared" si="78"/>
        <v>312014.48180000001</v>
      </c>
      <c r="AH57" s="500">
        <f t="shared" si="78"/>
        <v>372266.31245781627</v>
      </c>
      <c r="AI57" s="500">
        <f t="shared" si="78"/>
        <v>229453.61249999999</v>
      </c>
      <c r="AJ57" s="500">
        <f t="shared" si="78"/>
        <v>351529.53539999999</v>
      </c>
      <c r="AK57" s="488">
        <f t="shared" si="78"/>
        <v>345052.69267068768</v>
      </c>
      <c r="AL57" s="498">
        <f t="shared" si="53"/>
        <v>2760970.3943000003</v>
      </c>
      <c r="AM57" s="489">
        <f t="shared" si="4"/>
        <v>4059272.5473285038</v>
      </c>
      <c r="AN57" s="352"/>
      <c r="AO57" s="377"/>
      <c r="AP57" s="299" t="s">
        <v>119</v>
      </c>
      <c r="AQ57" s="394">
        <f t="shared" ref="AQ57:BB57" si="79">AQ42+AQ26+AQ17+AQ10+AQ46+AQ33</f>
        <v>364356.49580000003</v>
      </c>
      <c r="AR57" s="394">
        <f t="shared" si="79"/>
        <v>446493.59960000002</v>
      </c>
      <c r="AS57" s="394">
        <f t="shared" si="79"/>
        <v>479010.79330000002</v>
      </c>
      <c r="AT57" s="394">
        <f t="shared" si="79"/>
        <v>517103.60739999998</v>
      </c>
      <c r="AU57" s="394">
        <f t="shared" si="79"/>
        <v>495558.3713</v>
      </c>
      <c r="AV57" s="394">
        <f t="shared" si="79"/>
        <v>612885.12579999992</v>
      </c>
      <c r="AW57" s="394">
        <f t="shared" si="79"/>
        <v>512515.80929999996</v>
      </c>
      <c r="AX57" s="394">
        <f t="shared" si="79"/>
        <v>446342.11180000001</v>
      </c>
      <c r="AY57" s="394">
        <f t="shared" si="79"/>
        <v>526053.81229627493</v>
      </c>
      <c r="AZ57" s="394">
        <f t="shared" si="79"/>
        <v>325568.36249999999</v>
      </c>
      <c r="BA57" s="394">
        <f t="shared" si="79"/>
        <v>498759.36540000001</v>
      </c>
      <c r="BB57" s="394">
        <f t="shared" si="79"/>
        <v>486841.5150156708</v>
      </c>
      <c r="BC57" s="301">
        <f t="shared" si="54"/>
        <v>3874265.9142999998</v>
      </c>
      <c r="BD57" s="302">
        <f t="shared" si="6"/>
        <v>5711488.9695119448</v>
      </c>
    </row>
    <row r="58" spans="1:75" s="22" customFormat="1" ht="12.75" customHeight="1">
      <c r="A58" s="310"/>
      <c r="B58" s="299" t="s">
        <v>124</v>
      </c>
      <c r="C58" s="499">
        <f t="shared" ref="C58:N58" si="80">C42+C26+C18+C10+C34+C50</f>
        <v>1015.4054000000019</v>
      </c>
      <c r="D58" s="500">
        <f t="shared" si="80"/>
        <v>1118.667515000001</v>
      </c>
      <c r="E58" s="500">
        <f t="shared" si="80"/>
        <v>1115.352685000001</v>
      </c>
      <c r="F58" s="500">
        <f t="shared" si="80"/>
        <v>1196.2952000000009</v>
      </c>
      <c r="G58" s="500">
        <f t="shared" si="80"/>
        <v>1202.589400000001</v>
      </c>
      <c r="H58" s="500">
        <f t="shared" si="80"/>
        <v>1225.710142500001</v>
      </c>
      <c r="I58" s="500">
        <f t="shared" si="80"/>
        <v>1130.3738925000009</v>
      </c>
      <c r="J58" s="516">
        <f t="shared" si="80"/>
        <v>910.38774750000107</v>
      </c>
      <c r="K58" s="500">
        <f t="shared" si="80"/>
        <v>983.0652</v>
      </c>
      <c r="L58" s="500">
        <f t="shared" si="80"/>
        <v>650.55105750000007</v>
      </c>
      <c r="M58" s="500">
        <f t="shared" si="80"/>
        <v>843.2213999999999</v>
      </c>
      <c r="N58" s="490">
        <f t="shared" si="80"/>
        <v>780.47139249999998</v>
      </c>
      <c r="O58" s="498">
        <f t="shared" si="50"/>
        <v>8914.7819825000079</v>
      </c>
      <c r="P58" s="489">
        <f t="shared" si="14"/>
        <v>12172.09103250001</v>
      </c>
      <c r="Q58" s="352"/>
      <c r="R58" s="313">
        <f>+O58-O56</f>
        <v>4355.8058675000084</v>
      </c>
      <c r="S58" s="314">
        <f>IF(ISERR(R58/O57),0,(R58/O57))</f>
        <v>0.70376616787413215</v>
      </c>
      <c r="T58" s="385">
        <f t="shared" si="70"/>
        <v>35.097566860236249</v>
      </c>
      <c r="U58" s="313">
        <f t="shared" si="71"/>
        <v>1114.347747812501</v>
      </c>
      <c r="V58" s="353"/>
      <c r="W58" s="352"/>
      <c r="X58" s="377"/>
      <c r="Y58" s="299" t="s">
        <v>124</v>
      </c>
      <c r="Z58" s="499">
        <f t="shared" ref="Z58:AK58" si="81">Z42+Z26+Z18+Z10+Z50+Z34</f>
        <v>341230.34489999997</v>
      </c>
      <c r="AA58" s="500">
        <f t="shared" si="81"/>
        <v>382902.48219999997</v>
      </c>
      <c r="AB58" s="500">
        <f t="shared" si="81"/>
        <v>406418.58039999998</v>
      </c>
      <c r="AC58" s="500">
        <f t="shared" si="81"/>
        <v>441768.12269999995</v>
      </c>
      <c r="AD58" s="500">
        <f t="shared" si="81"/>
        <v>446938.1655</v>
      </c>
      <c r="AE58" s="516">
        <f t="shared" si="81"/>
        <v>461183.48490000004</v>
      </c>
      <c r="AF58" s="516">
        <f t="shared" si="81"/>
        <v>407440.62889999995</v>
      </c>
      <c r="AG58" s="500">
        <f t="shared" si="81"/>
        <v>330235.43310000002</v>
      </c>
      <c r="AH58" s="500">
        <f t="shared" si="81"/>
        <v>356472.2782</v>
      </c>
      <c r="AI58" s="500">
        <f t="shared" si="81"/>
        <v>239744.37459999998</v>
      </c>
      <c r="AJ58" s="500">
        <f t="shared" si="81"/>
        <v>302881.935</v>
      </c>
      <c r="AK58" s="490">
        <f t="shared" si="81"/>
        <v>272161.61659999995</v>
      </c>
      <c r="AL58" s="498">
        <f t="shared" si="53"/>
        <v>3218117.2425999995</v>
      </c>
      <c r="AM58" s="489">
        <f t="shared" si="4"/>
        <v>4389377.4469999997</v>
      </c>
      <c r="AN58" s="352"/>
      <c r="AO58" s="377"/>
      <c r="AP58" s="299" t="s">
        <v>124</v>
      </c>
      <c r="AQ58" s="394">
        <f t="shared" ref="AQ58:BB58" si="82">AQ44+AQ28+AQ18+AQ12+AQ52+AQ34</f>
        <v>603527.25540000002</v>
      </c>
      <c r="AR58" s="394">
        <f t="shared" si="82"/>
        <v>499272.59580000001</v>
      </c>
      <c r="AS58" s="394">
        <f t="shared" si="82"/>
        <v>478577.97529999999</v>
      </c>
      <c r="AT58" s="394">
        <f t="shared" si="82"/>
        <v>613794.57270000002</v>
      </c>
      <c r="AU58" s="394">
        <f t="shared" si="82"/>
        <v>545613.54320000007</v>
      </c>
      <c r="AV58" s="394">
        <f t="shared" si="82"/>
        <v>619990.15780000004</v>
      </c>
      <c r="AW58" s="394">
        <f t="shared" si="82"/>
        <v>561852.08189999999</v>
      </c>
      <c r="AX58" s="394">
        <f t="shared" si="82"/>
        <v>507371.74229999998</v>
      </c>
      <c r="AY58" s="394">
        <f t="shared" si="82"/>
        <v>519469.32008548419</v>
      </c>
      <c r="AZ58" s="394">
        <f t="shared" si="82"/>
        <v>477921.20053998777</v>
      </c>
      <c r="BA58" s="394">
        <f t="shared" si="82"/>
        <v>443416.007683478</v>
      </c>
      <c r="BB58" s="394">
        <f t="shared" si="82"/>
        <v>476292.03274042124</v>
      </c>
      <c r="BC58" s="301">
        <f t="shared" si="54"/>
        <v>4429999.9243999999</v>
      </c>
      <c r="BD58" s="302">
        <f t="shared" si="6"/>
        <v>6347098.4854493719</v>
      </c>
    </row>
    <row r="59" spans="1:75" s="22" customFormat="1" ht="12.75" customHeight="1">
      <c r="A59" s="475"/>
      <c r="B59" s="299" t="s">
        <v>139</v>
      </c>
      <c r="C59" s="499">
        <f t="shared" ref="C59:N60" si="83">C43+C27+C19+C11+C35+C51</f>
        <v>862.78920000000005</v>
      </c>
      <c r="D59" s="487">
        <f t="shared" si="83"/>
        <v>641.8764000000001</v>
      </c>
      <c r="E59" s="488">
        <f t="shared" si="83"/>
        <v>772.93510000000003</v>
      </c>
      <c r="F59" s="488">
        <f t="shared" si="83"/>
        <v>827.92480000000103</v>
      </c>
      <c r="G59" s="488">
        <f t="shared" si="83"/>
        <v>748.32944250000003</v>
      </c>
      <c r="H59" s="488">
        <f t="shared" si="83"/>
        <v>698.22929999999997</v>
      </c>
      <c r="I59" s="488">
        <f t="shared" si="83"/>
        <v>950.47440000000108</v>
      </c>
      <c r="J59" s="488">
        <f t="shared" si="83"/>
        <v>814.47616249999999</v>
      </c>
      <c r="K59" s="488">
        <f t="shared" si="83"/>
        <v>669.31692500000008</v>
      </c>
      <c r="L59" s="488">
        <f t="shared" si="83"/>
        <v>830.39270000000101</v>
      </c>
      <c r="M59" s="500">
        <f t="shared" si="83"/>
        <v>791.59490000000096</v>
      </c>
      <c r="N59" s="500">
        <f t="shared" si="83"/>
        <v>834.72260000000006</v>
      </c>
      <c r="O59" s="498">
        <f t="shared" si="50"/>
        <v>6317.0348050000021</v>
      </c>
      <c r="P59" s="489">
        <f>SUM(C59:N59)</f>
        <v>9443.0619300000035</v>
      </c>
      <c r="Q59" s="352"/>
      <c r="R59" s="313">
        <f t="shared" ref="R59:R60" si="84">+O59-O57</f>
        <v>127.75480500000231</v>
      </c>
      <c r="S59" s="314">
        <f>IF(ISERR(R59/O58),0,(R59/O58))</f>
        <v>1.4330670705216228E-2</v>
      </c>
      <c r="T59" s="385">
        <f t="shared" ref="T59:T60" si="85">O59/$O$3</f>
        <v>24.870215767716545</v>
      </c>
      <c r="U59" s="313">
        <f t="shared" ref="U59:U60" si="86">+O59/$I$1</f>
        <v>789.62935062500026</v>
      </c>
      <c r="V59" s="353"/>
      <c r="W59" s="352"/>
      <c r="X59" s="475"/>
      <c r="Y59" s="299" t="s">
        <v>139</v>
      </c>
      <c r="Z59" s="499">
        <f t="shared" ref="Z59:AK60" si="87">Z43+Z27+Z19+Z11+Z51+Z35</f>
        <v>314059.01040000003</v>
      </c>
      <c r="AA59" s="487">
        <f t="shared" si="87"/>
        <v>240641.3124</v>
      </c>
      <c r="AB59" s="488">
        <f t="shared" si="87"/>
        <v>284380.0428</v>
      </c>
      <c r="AC59" s="488">
        <f t="shared" si="87"/>
        <v>298051.60680000001</v>
      </c>
      <c r="AD59" s="488">
        <f t="shared" si="87"/>
        <v>270050.348</v>
      </c>
      <c r="AE59" s="488">
        <f t="shared" si="87"/>
        <v>250254.4595</v>
      </c>
      <c r="AF59" s="488">
        <f t="shared" si="87"/>
        <v>343093.84139999998</v>
      </c>
      <c r="AG59" s="488">
        <f t="shared" si="87"/>
        <v>311485.84150000004</v>
      </c>
      <c r="AH59" s="488">
        <f t="shared" si="87"/>
        <v>232179.86929999999</v>
      </c>
      <c r="AI59" s="488">
        <f t="shared" si="87"/>
        <v>356166.38199999998</v>
      </c>
      <c r="AJ59" s="500">
        <f t="shared" si="87"/>
        <v>303463.27340000001</v>
      </c>
      <c r="AK59" s="500">
        <f t="shared" si="87"/>
        <v>333462.21619999997</v>
      </c>
      <c r="AL59" s="498">
        <f t="shared" si="53"/>
        <v>2312016.4627999999</v>
      </c>
      <c r="AM59" s="489">
        <f t="shared" ref="AM59" si="88">SUM(Z59:AK59)</f>
        <v>3537288.2036999995</v>
      </c>
      <c r="AN59" s="352"/>
      <c r="AO59" s="475"/>
      <c r="AP59" s="299" t="s">
        <v>139</v>
      </c>
      <c r="AQ59" s="464">
        <f t="shared" ref="AQ59:BB60" si="89">AQ43+AQ27+AQ19+AQ11+AQ51+AQ35</f>
        <v>441540.2904</v>
      </c>
      <c r="AR59" s="464">
        <f t="shared" si="89"/>
        <v>339797.72239999997</v>
      </c>
      <c r="AS59" s="394">
        <f t="shared" si="89"/>
        <v>396309.25280000002</v>
      </c>
      <c r="AT59" s="394">
        <f t="shared" si="89"/>
        <v>423661.56680000003</v>
      </c>
      <c r="AU59" s="394">
        <f t="shared" si="89"/>
        <v>380962.81799999997</v>
      </c>
      <c r="AV59" s="394">
        <f t="shared" si="89"/>
        <v>356321.31949999998</v>
      </c>
      <c r="AW59" s="394">
        <f t="shared" si="89"/>
        <v>481547.6814</v>
      </c>
      <c r="AX59" s="394">
        <f t="shared" si="89"/>
        <v>432619.22149999999</v>
      </c>
      <c r="AY59" s="394">
        <f t="shared" si="89"/>
        <v>354628.08929999999</v>
      </c>
      <c r="AZ59" s="394">
        <f t="shared" si="89"/>
        <v>458994.962</v>
      </c>
      <c r="BA59" s="464">
        <f t="shared" si="89"/>
        <v>423253.16960000002</v>
      </c>
      <c r="BB59" s="394">
        <f t="shared" si="89"/>
        <v>840499.95689999999</v>
      </c>
      <c r="BC59" s="301">
        <f t="shared" si="54"/>
        <v>3252759.8728</v>
      </c>
      <c r="BD59" s="302">
        <f t="shared" ref="BD59" si="90">SUM(AQ59:BB59)</f>
        <v>5330136.0505999997</v>
      </c>
    </row>
    <row r="60" spans="1:75" s="22" customFormat="1" ht="12.75" customHeight="1">
      <c r="A60" s="310"/>
      <c r="B60" s="299" t="s">
        <v>193</v>
      </c>
      <c r="C60" s="499">
        <f t="shared" si="83"/>
        <v>962.17008250000106</v>
      </c>
      <c r="D60" s="490">
        <f t="shared" si="83"/>
        <v>708.56791249999992</v>
      </c>
      <c r="E60" s="488">
        <f t="shared" si="83"/>
        <v>751.15835500000003</v>
      </c>
      <c r="F60" s="490">
        <f t="shared" si="83"/>
        <v>985.60328500000014</v>
      </c>
      <c r="G60" s="488">
        <f t="shared" si="83"/>
        <v>803.61534749999998</v>
      </c>
      <c r="H60" s="488">
        <f t="shared" si="83"/>
        <v>1043.9758125000001</v>
      </c>
      <c r="I60" s="488">
        <f t="shared" si="83"/>
        <v>883.75829999999996</v>
      </c>
      <c r="J60" s="488">
        <f t="shared" si="83"/>
        <v>896.48709999999994</v>
      </c>
      <c r="K60" s="508">
        <f t="shared" si="83"/>
        <v>975.00000000000011</v>
      </c>
      <c r="L60" s="508">
        <f t="shared" si="83"/>
        <v>899.99999999999989</v>
      </c>
      <c r="M60" s="509">
        <f t="shared" si="83"/>
        <v>850.00000000000011</v>
      </c>
      <c r="N60" s="509">
        <f t="shared" si="83"/>
        <v>875</v>
      </c>
      <c r="O60" s="498">
        <f t="shared" si="50"/>
        <v>7035.3361950000017</v>
      </c>
      <c r="P60" s="489">
        <f>SUM(C60:N60)</f>
        <v>10635.336195000002</v>
      </c>
      <c r="Q60" s="352"/>
      <c r="R60" s="313">
        <f t="shared" si="84"/>
        <v>-1879.4457875000062</v>
      </c>
      <c r="S60" s="314">
        <f>IF(ISERR(R60/O59),0,(R60/O59))</f>
        <v>-0.29752025206706229</v>
      </c>
      <c r="T60" s="385">
        <f t="shared" si="85"/>
        <v>27.698173996062998</v>
      </c>
      <c r="U60" s="313">
        <f t="shared" si="86"/>
        <v>879.41702437500021</v>
      </c>
      <c r="V60" s="353"/>
      <c r="W60" s="352"/>
      <c r="X60" s="377"/>
      <c r="Y60" s="299" t="s">
        <v>193</v>
      </c>
      <c r="Z60" s="499">
        <f t="shared" si="87"/>
        <v>385849.01439999999</v>
      </c>
      <c r="AA60" s="490">
        <f t="shared" si="87"/>
        <v>290324.33480000001</v>
      </c>
      <c r="AB60" s="488">
        <f t="shared" si="87"/>
        <v>309086.26760000002</v>
      </c>
      <c r="AC60" s="490">
        <f t="shared" si="87"/>
        <v>404171.94419999997</v>
      </c>
      <c r="AD60" s="488">
        <f t="shared" si="87"/>
        <v>336479.08610000007</v>
      </c>
      <c r="AE60" s="488">
        <f t="shared" si="87"/>
        <v>420392.26750000002</v>
      </c>
      <c r="AF60" s="488">
        <f t="shared" si="87"/>
        <v>366990.43460000004</v>
      </c>
      <c r="AG60" s="488">
        <f t="shared" si="87"/>
        <v>365457.27480000001</v>
      </c>
      <c r="AH60" s="508">
        <f t="shared" si="87"/>
        <v>397967.84817141632</v>
      </c>
      <c r="AI60" s="508">
        <f t="shared" si="87"/>
        <v>368128.27918170852</v>
      </c>
      <c r="AJ60" s="509">
        <f t="shared" si="87"/>
        <v>345229.52069716778</v>
      </c>
      <c r="AK60" s="509">
        <f t="shared" si="87"/>
        <v>355658.50870600028</v>
      </c>
      <c r="AL60" s="498">
        <f t="shared" si="53"/>
        <v>2878750.6239999998</v>
      </c>
      <c r="AM60" s="489">
        <f t="shared" si="4"/>
        <v>4345734.7807562929</v>
      </c>
      <c r="AN60" s="352"/>
      <c r="AO60" s="377"/>
      <c r="AP60" s="299" t="s">
        <v>193</v>
      </c>
      <c r="AQ60" s="394">
        <f t="shared" si="89"/>
        <v>529073.4044</v>
      </c>
      <c r="AR60" s="529">
        <f t="shared" si="89"/>
        <v>393561.32480000006</v>
      </c>
      <c r="AS60" s="394">
        <f t="shared" si="89"/>
        <v>419245.4976</v>
      </c>
      <c r="AT60" s="529">
        <f t="shared" si="89"/>
        <v>548031.36419999995</v>
      </c>
      <c r="AU60" s="394">
        <f t="shared" si="89"/>
        <v>462057.84610000002</v>
      </c>
      <c r="AV60" s="394">
        <f t="shared" si="89"/>
        <v>568333.37750000006</v>
      </c>
      <c r="AW60" s="394">
        <f t="shared" si="89"/>
        <v>502218.86460000003</v>
      </c>
      <c r="AX60" s="394">
        <f t="shared" si="89"/>
        <v>495956.03480000002</v>
      </c>
      <c r="AY60" s="336">
        <f t="shared" si="89"/>
        <v>542767.89576488512</v>
      </c>
      <c r="AZ60" s="336">
        <f t="shared" si="89"/>
        <v>501675.81227436807</v>
      </c>
      <c r="BA60" s="336">
        <f t="shared" si="89"/>
        <v>471233.33333333343</v>
      </c>
      <c r="BB60" s="336">
        <f t="shared" si="89"/>
        <v>485407.97632468992</v>
      </c>
      <c r="BC60" s="301">
        <f t="shared" si="54"/>
        <v>3918477.7140000002</v>
      </c>
      <c r="BD60" s="302">
        <f t="shared" si="6"/>
        <v>5919562.7316972762</v>
      </c>
    </row>
    <row r="61" spans="1:75" s="22" customFormat="1" ht="12.75" customHeight="1">
      <c r="A61" s="310"/>
      <c r="B61" s="299" t="s">
        <v>194</v>
      </c>
      <c r="C61" s="497">
        <f t="shared" ref="C61:N61" si="91">C45+C29+C21+C13+C37+C53</f>
        <v>785.99999999999989</v>
      </c>
      <c r="D61" s="487">
        <f t="shared" si="91"/>
        <v>807</v>
      </c>
      <c r="E61" s="487">
        <f t="shared" si="91"/>
        <v>841.99999999999989</v>
      </c>
      <c r="F61" s="487">
        <f t="shared" si="91"/>
        <v>851.00000000000011</v>
      </c>
      <c r="G61" s="487">
        <f t="shared" si="91"/>
        <v>782</v>
      </c>
      <c r="H61" s="487">
        <f t="shared" si="91"/>
        <v>827.00000000000011</v>
      </c>
      <c r="I61" s="487">
        <f t="shared" si="91"/>
        <v>920.99999999999989</v>
      </c>
      <c r="J61" s="488">
        <f t="shared" si="91"/>
        <v>862</v>
      </c>
      <c r="K61" s="487">
        <f t="shared" si="91"/>
        <v>736.99999999999989</v>
      </c>
      <c r="L61" s="487">
        <f t="shared" si="91"/>
        <v>831</v>
      </c>
      <c r="M61" s="487">
        <f t="shared" si="91"/>
        <v>866.99999999999989</v>
      </c>
      <c r="N61" s="488">
        <f t="shared" si="91"/>
        <v>887</v>
      </c>
      <c r="O61" s="498">
        <f t="shared" si="50"/>
        <v>6678</v>
      </c>
      <c r="P61" s="489">
        <f t="shared" si="14"/>
        <v>10000</v>
      </c>
      <c r="Q61" s="352"/>
      <c r="R61" s="313"/>
      <c r="S61" s="314"/>
      <c r="T61" s="385"/>
      <c r="U61" s="313"/>
      <c r="V61" s="353"/>
      <c r="W61" s="352"/>
      <c r="X61" s="377"/>
      <c r="Y61" s="299" t="s">
        <v>194</v>
      </c>
      <c r="Z61" s="497">
        <f t="shared" ref="Z61:AK61" si="92">Z21+Z13+Z29+Z45+Z53+Z37</f>
        <v>316872.13626667194</v>
      </c>
      <c r="AA61" s="487">
        <f t="shared" si="92"/>
        <v>325691.69338252861</v>
      </c>
      <c r="AB61" s="487">
        <f t="shared" si="92"/>
        <v>338685.22019742068</v>
      </c>
      <c r="AC61" s="487">
        <f t="shared" si="92"/>
        <v>339724.74010818033</v>
      </c>
      <c r="AD61" s="487">
        <f t="shared" si="92"/>
        <v>315663.10845494643</v>
      </c>
      <c r="AE61" s="487">
        <f t="shared" si="92"/>
        <v>333102.30006251903</v>
      </c>
      <c r="AF61" s="487">
        <f t="shared" si="92"/>
        <v>366823.52018929773</v>
      </c>
      <c r="AG61" s="487">
        <f t="shared" si="92"/>
        <v>346192.6694516422</v>
      </c>
      <c r="AH61" s="487">
        <f t="shared" si="92"/>
        <v>298298.13250689028</v>
      </c>
      <c r="AI61" s="487">
        <f t="shared" si="92"/>
        <v>334485.08400508983</v>
      </c>
      <c r="AJ61" s="487">
        <f t="shared" si="92"/>
        <v>347372.35655556526</v>
      </c>
      <c r="AK61" s="488">
        <f t="shared" si="92"/>
        <v>355818.41328990081</v>
      </c>
      <c r="AL61" s="498">
        <f t="shared" si="53"/>
        <v>2682755.3881132072</v>
      </c>
      <c r="AM61" s="489">
        <f t="shared" si="4"/>
        <v>4018729.3744706535</v>
      </c>
      <c r="AN61" s="352"/>
      <c r="AO61" s="377"/>
      <c r="AP61" s="299" t="s">
        <v>194</v>
      </c>
      <c r="AQ61" s="394">
        <f t="shared" ref="AQ61:BB61" si="93">AQ21+AQ13+AQ29+AQ45+AQ53+AQ37</f>
        <v>435100.47916339157</v>
      </c>
      <c r="AR61" s="394">
        <f t="shared" si="93"/>
        <v>447116.23409140285</v>
      </c>
      <c r="AS61" s="394">
        <f t="shared" si="93"/>
        <v>466134.35905872402</v>
      </c>
      <c r="AT61" s="394">
        <f t="shared" si="93"/>
        <v>464901.49923208833</v>
      </c>
      <c r="AU61" s="394">
        <f t="shared" si="93"/>
        <v>432560.80706072628</v>
      </c>
      <c r="AV61" s="394">
        <f t="shared" si="93"/>
        <v>458990.01095383277</v>
      </c>
      <c r="AW61" s="394">
        <f t="shared" si="93"/>
        <v>504453.55951056047</v>
      </c>
      <c r="AX61" s="394">
        <f t="shared" si="93"/>
        <v>475300.78253273864</v>
      </c>
      <c r="AY61" s="394">
        <f t="shared" si="93"/>
        <v>410329.8745339486</v>
      </c>
      <c r="AZ61" s="394">
        <f t="shared" si="93"/>
        <v>461766.4902119296</v>
      </c>
      <c r="BA61" s="394">
        <f t="shared" si="93"/>
        <v>478889.47197857563</v>
      </c>
      <c r="BB61" s="394">
        <f t="shared" si="93"/>
        <v>493457.42394695</v>
      </c>
      <c r="BC61" s="301">
        <f t="shared" si="54"/>
        <v>3684557.731603465</v>
      </c>
      <c r="BD61" s="302">
        <f t="shared" si="6"/>
        <v>5529000.9922748683</v>
      </c>
    </row>
    <row r="62" spans="1:75" s="22" customFormat="1" ht="12.75" customHeight="1" thickBot="1">
      <c r="A62" s="337"/>
      <c r="B62" s="305" t="s">
        <v>18</v>
      </c>
      <c r="C62" s="501">
        <f t="shared" ref="C62:N62" si="94">C46+C30+C22+C14+C38+C54</f>
        <v>176.17008250000114</v>
      </c>
      <c r="D62" s="502">
        <f t="shared" si="94"/>
        <v>-98.432087500000037</v>
      </c>
      <c r="E62" s="502">
        <f t="shared" si="94"/>
        <v>-90.841644999999858</v>
      </c>
      <c r="F62" s="502">
        <f t="shared" si="94"/>
        <v>134.60328499999991</v>
      </c>
      <c r="G62" s="502">
        <f t="shared" si="94"/>
        <v>21.615347499999984</v>
      </c>
      <c r="H62" s="502">
        <f t="shared" si="94"/>
        <v>216.9758124999999</v>
      </c>
      <c r="I62" s="502">
        <f t="shared" si="94"/>
        <v>-37.241699999999895</v>
      </c>
      <c r="J62" s="502">
        <f t="shared" si="94"/>
        <v>34.487099999999955</v>
      </c>
      <c r="K62" s="502">
        <f t="shared" si="94"/>
        <v>238.00000000000028</v>
      </c>
      <c r="L62" s="502">
        <f t="shared" si="94"/>
        <v>68.999999999999872</v>
      </c>
      <c r="M62" s="502">
        <f t="shared" si="94"/>
        <v>-16.999999999999726</v>
      </c>
      <c r="N62" s="503">
        <f t="shared" si="94"/>
        <v>-12.000000000000135</v>
      </c>
      <c r="O62" s="504">
        <f t="shared" si="50"/>
        <v>357.33619500000111</v>
      </c>
      <c r="P62" s="491">
        <f t="shared" si="14"/>
        <v>635.33619500000145</v>
      </c>
      <c r="Q62" s="360"/>
      <c r="R62" s="330"/>
      <c r="S62" s="321"/>
      <c r="T62" s="386"/>
      <c r="U62" s="321"/>
      <c r="V62" s="355"/>
      <c r="W62" s="360"/>
      <c r="X62" s="380"/>
      <c r="Y62" s="305" t="s">
        <v>18</v>
      </c>
      <c r="Z62" s="501">
        <f>Z60-Z61</f>
        <v>68976.878133328049</v>
      </c>
      <c r="AA62" s="502">
        <f t="shared" ref="AA62:AK62" si="95">AA60-AA61</f>
        <v>-35367.358582528599</v>
      </c>
      <c r="AB62" s="502">
        <f t="shared" si="95"/>
        <v>-29598.952597420663</v>
      </c>
      <c r="AC62" s="502">
        <f t="shared" si="95"/>
        <v>64447.204091819644</v>
      </c>
      <c r="AD62" s="502">
        <f>AD60-AD61</f>
        <v>20815.977645053645</v>
      </c>
      <c r="AE62" s="502">
        <f>AE60-AE61</f>
        <v>87289.967437480984</v>
      </c>
      <c r="AF62" s="502">
        <f t="shared" si="95"/>
        <v>166.91441070230212</v>
      </c>
      <c r="AG62" s="502">
        <f t="shared" si="95"/>
        <v>19264.605348357814</v>
      </c>
      <c r="AH62" s="502">
        <f t="shared" si="95"/>
        <v>99669.71566452604</v>
      </c>
      <c r="AI62" s="502">
        <f t="shared" si="95"/>
        <v>33643.195176618698</v>
      </c>
      <c r="AJ62" s="502">
        <f t="shared" si="95"/>
        <v>-2142.8358583974768</v>
      </c>
      <c r="AK62" s="503">
        <f t="shared" si="95"/>
        <v>-159.90458390052663</v>
      </c>
      <c r="AL62" s="504">
        <f t="shared" si="53"/>
        <v>195995.23588679318</v>
      </c>
      <c r="AM62" s="491">
        <f t="shared" si="4"/>
        <v>327005.40628563991</v>
      </c>
      <c r="AN62" s="360"/>
      <c r="AO62" s="380"/>
      <c r="AP62" s="305" t="s">
        <v>18</v>
      </c>
      <c r="AQ62" s="406">
        <f t="shared" ref="AQ62:BB62" si="96">AQ60-AQ61</f>
        <v>93972.925236608426</v>
      </c>
      <c r="AR62" s="406">
        <f t="shared" si="96"/>
        <v>-53554.909291402786</v>
      </c>
      <c r="AS62" s="406">
        <f t="shared" si="96"/>
        <v>-46888.861458724015</v>
      </c>
      <c r="AT62" s="406">
        <f t="shared" si="96"/>
        <v>83129.864967911621</v>
      </c>
      <c r="AU62" s="406">
        <f t="shared" si="96"/>
        <v>29497.039039273746</v>
      </c>
      <c r="AV62" s="406">
        <f t="shared" si="96"/>
        <v>109343.36654616729</v>
      </c>
      <c r="AW62" s="406">
        <f t="shared" si="96"/>
        <v>-2234.6949105604435</v>
      </c>
      <c r="AX62" s="406">
        <f t="shared" si="96"/>
        <v>20655.252267261385</v>
      </c>
      <c r="AY62" s="406">
        <f t="shared" si="96"/>
        <v>132438.02123093652</v>
      </c>
      <c r="AZ62" s="406">
        <f t="shared" si="96"/>
        <v>39909.32206243847</v>
      </c>
      <c r="BA62" s="406">
        <f t="shared" si="96"/>
        <v>-7656.1386452422012</v>
      </c>
      <c r="BB62" s="406">
        <f t="shared" si="96"/>
        <v>-8049.4476222600788</v>
      </c>
      <c r="BC62" s="306">
        <f t="shared" si="54"/>
        <v>233919.98239653523</v>
      </c>
      <c r="BD62" s="307">
        <f t="shared" si="6"/>
        <v>390561.73942240793</v>
      </c>
    </row>
    <row r="63" spans="1:75" s="22" customFormat="1" ht="12.75" customHeight="1" thickBot="1">
      <c r="A63" s="449"/>
      <c r="B63" s="449"/>
      <c r="C63" s="449"/>
      <c r="D63" s="449"/>
      <c r="E63" s="449"/>
      <c r="F63" s="449"/>
      <c r="G63" s="450"/>
      <c r="H63" s="449"/>
      <c r="I63" s="449"/>
      <c r="J63" s="449"/>
      <c r="K63" s="449"/>
      <c r="L63" s="449"/>
      <c r="M63" s="449"/>
      <c r="N63" s="449"/>
      <c r="O63" s="449"/>
      <c r="P63" s="449"/>
      <c r="Q63" s="451"/>
      <c r="R63" s="452"/>
      <c r="S63" s="452"/>
      <c r="T63" s="453"/>
      <c r="U63" s="452"/>
      <c r="V63" s="452"/>
      <c r="W63" s="451"/>
      <c r="X63" s="452"/>
      <c r="Y63" s="452"/>
      <c r="Z63" s="452"/>
      <c r="AA63" s="452"/>
      <c r="AB63" s="452"/>
      <c r="AC63" s="452"/>
      <c r="AD63" s="452"/>
      <c r="AE63" s="452"/>
      <c r="AF63" s="452"/>
      <c r="AG63" s="452"/>
      <c r="AH63" s="452"/>
      <c r="AI63" s="452"/>
      <c r="AJ63" s="452"/>
      <c r="AK63" s="452"/>
      <c r="AL63" s="452"/>
      <c r="AM63" s="452"/>
      <c r="AN63" s="451"/>
      <c r="AO63" s="452"/>
      <c r="AP63" s="454"/>
      <c r="AQ63" s="454"/>
      <c r="AR63" s="454"/>
      <c r="AS63" s="454"/>
      <c r="AT63" s="454"/>
      <c r="AU63" s="454"/>
      <c r="AV63" s="454"/>
      <c r="AW63" s="454"/>
      <c r="AX63" s="454"/>
      <c r="AY63" s="454"/>
      <c r="AZ63" s="454"/>
      <c r="BA63" s="454"/>
      <c r="BB63" s="454"/>
      <c r="BC63" s="454"/>
      <c r="BD63" s="452"/>
    </row>
    <row r="64" spans="1:75" s="22" customFormat="1" ht="12.75" customHeight="1">
      <c r="A64" s="447" t="s">
        <v>142</v>
      </c>
      <c r="B64" s="299" t="s">
        <v>86</v>
      </c>
      <c r="C64" s="492">
        <f t="shared" ref="C64:O64" si="97">C15+C23+C7+C47</f>
        <v>477.5</v>
      </c>
      <c r="D64" s="493">
        <f t="shared" si="97"/>
        <v>502.5</v>
      </c>
      <c r="E64" s="493">
        <f t="shared" si="97"/>
        <v>439.5</v>
      </c>
      <c r="F64" s="493">
        <f t="shared" si="97"/>
        <v>696.95</v>
      </c>
      <c r="G64" s="493">
        <f t="shared" si="97"/>
        <v>601.52499999999998</v>
      </c>
      <c r="H64" s="493">
        <f t="shared" si="97"/>
        <v>583.29999999999995</v>
      </c>
      <c r="I64" s="493">
        <f t="shared" si="97"/>
        <v>572</v>
      </c>
      <c r="J64" s="493">
        <f t="shared" si="97"/>
        <v>519.5</v>
      </c>
      <c r="K64" s="493">
        <f t="shared" si="97"/>
        <v>428.5</v>
      </c>
      <c r="L64" s="493">
        <f t="shared" si="97"/>
        <v>612</v>
      </c>
      <c r="M64" s="493">
        <f t="shared" si="97"/>
        <v>471.5</v>
      </c>
      <c r="N64" s="494">
        <f t="shared" si="97"/>
        <v>471</v>
      </c>
      <c r="O64" s="495">
        <f t="shared" si="97"/>
        <v>4392.7749999999996</v>
      </c>
      <c r="P64" s="496">
        <f t="shared" ref="P64:P71" si="98">SUM(C64:N64)</f>
        <v>6375.7749999999996</v>
      </c>
      <c r="Q64" s="316"/>
      <c r="T64" s="376"/>
      <c r="W64" s="316"/>
      <c r="X64" s="377"/>
      <c r="Y64" s="299" t="s">
        <v>86</v>
      </c>
      <c r="Z64" s="492">
        <f t="shared" ref="Z64:AL64" si="99">Z15+Z23+Z7+Z47</f>
        <v>153531.82399999999</v>
      </c>
      <c r="AA64" s="493">
        <f t="shared" si="99"/>
        <v>162740.35200000001</v>
      </c>
      <c r="AB64" s="493">
        <f t="shared" si="99"/>
        <v>143581.07199999999</v>
      </c>
      <c r="AC64" s="493">
        <f t="shared" si="99"/>
        <v>228412.66400000002</v>
      </c>
      <c r="AD64" s="493">
        <f t="shared" si="99"/>
        <v>199656.33199999999</v>
      </c>
      <c r="AE64" s="493">
        <f t="shared" si="99"/>
        <v>192126.546</v>
      </c>
      <c r="AF64" s="493">
        <f t="shared" si="99"/>
        <v>192114.09999999998</v>
      </c>
      <c r="AG64" s="493">
        <f t="shared" si="99"/>
        <v>178253.70199999999</v>
      </c>
      <c r="AH64" s="493">
        <f t="shared" si="99"/>
        <v>614149.27350000001</v>
      </c>
      <c r="AI64" s="493">
        <f t="shared" si="99"/>
        <v>215452.796</v>
      </c>
      <c r="AJ64" s="493">
        <f t="shared" si="99"/>
        <v>162983.78400000001</v>
      </c>
      <c r="AK64" s="494">
        <f t="shared" si="99"/>
        <v>162641.83199999999</v>
      </c>
      <c r="AL64" s="495">
        <f t="shared" si="99"/>
        <v>1450416.5920000002</v>
      </c>
      <c r="AM64" s="496">
        <f t="shared" ref="AM64:AM71" si="100">SUM(Z64:AK64)</f>
        <v>2605644.2775000003</v>
      </c>
      <c r="AN64" s="316"/>
      <c r="AO64" s="377"/>
      <c r="AP64" s="299" t="s">
        <v>86</v>
      </c>
      <c r="AQ64" s="405">
        <f t="shared" ref="AQ64:BB64" si="101">AQ15+AQ23+AQ7+AQ47</f>
        <v>237871.63399999999</v>
      </c>
      <c r="AR64" s="405">
        <f t="shared" si="101"/>
        <v>251547.95200000002</v>
      </c>
      <c r="AS64" s="405">
        <f t="shared" si="101"/>
        <v>222454.092</v>
      </c>
      <c r="AT64" s="405">
        <f t="shared" si="101"/>
        <v>342490.89400000003</v>
      </c>
      <c r="AU64" s="405">
        <f t="shared" si="101"/>
        <v>290912.86199999996</v>
      </c>
      <c r="AV64" s="405">
        <f t="shared" si="101"/>
        <v>282858.48600000003</v>
      </c>
      <c r="AW64" s="405">
        <f t="shared" si="101"/>
        <v>285490.90000000002</v>
      </c>
      <c r="AX64" s="405">
        <f t="shared" si="101"/>
        <v>259737.31200000001</v>
      </c>
      <c r="AY64" s="405">
        <f t="shared" si="101"/>
        <v>214631.114</v>
      </c>
      <c r="AZ64" s="405">
        <f t="shared" si="101"/>
        <v>314967.81599999999</v>
      </c>
      <c r="BA64" s="405">
        <f t="shared" si="101"/>
        <v>239120.18400000001</v>
      </c>
      <c r="BB64" s="405">
        <f t="shared" si="101"/>
        <v>236481.43199999997</v>
      </c>
      <c r="BC64" s="301">
        <f t="shared" ref="BC64:BC71" si="102">SUM(AQ64:AX64)</f>
        <v>2173364.1320000002</v>
      </c>
      <c r="BD64" s="302">
        <f t="shared" ref="BD64:BD71" si="103">SUM(AQ64:BB64)</f>
        <v>3178564.6780000003</v>
      </c>
    </row>
    <row r="65" spans="1:59" s="22" customFormat="1" ht="12.75" customHeight="1">
      <c r="A65" s="377"/>
      <c r="B65" s="299" t="s">
        <v>96</v>
      </c>
      <c r="C65" s="497">
        <f t="shared" ref="C65:O65" si="104">C16+C24+C8+C48</f>
        <v>586</v>
      </c>
      <c r="D65" s="487">
        <f t="shared" si="104"/>
        <v>570.95000000000005</v>
      </c>
      <c r="E65" s="487">
        <f t="shared" si="104"/>
        <v>453</v>
      </c>
      <c r="F65" s="487">
        <f t="shared" si="104"/>
        <v>546.9</v>
      </c>
      <c r="G65" s="487">
        <f t="shared" si="104"/>
        <v>555</v>
      </c>
      <c r="H65" s="487">
        <f t="shared" si="104"/>
        <v>652.5</v>
      </c>
      <c r="I65" s="487">
        <f t="shared" si="104"/>
        <v>633.52499999999998</v>
      </c>
      <c r="J65" s="487">
        <f t="shared" si="104"/>
        <v>539</v>
      </c>
      <c r="K65" s="487">
        <f t="shared" si="104"/>
        <v>609</v>
      </c>
      <c r="L65" s="487">
        <f t="shared" si="104"/>
        <v>637</v>
      </c>
      <c r="M65" s="487">
        <f t="shared" si="104"/>
        <v>654.5</v>
      </c>
      <c r="N65" s="488">
        <f t="shared" si="104"/>
        <v>620.99620000000004</v>
      </c>
      <c r="O65" s="498">
        <f t="shared" si="104"/>
        <v>4536.875</v>
      </c>
      <c r="P65" s="489">
        <f t="shared" si="98"/>
        <v>7058.3711999999996</v>
      </c>
      <c r="Q65" s="316"/>
      <c r="T65" s="376"/>
      <c r="W65" s="316"/>
      <c r="X65" s="377"/>
      <c r="Y65" s="299" t="s">
        <v>96</v>
      </c>
      <c r="Z65" s="497">
        <f t="shared" ref="Z65:AL65" si="105">Z16+Z24+Z8+Z48</f>
        <v>207270.022</v>
      </c>
      <c r="AA65" s="487">
        <f t="shared" si="105"/>
        <v>197808.70199999999</v>
      </c>
      <c r="AB65" s="487">
        <f t="shared" si="105"/>
        <v>156855.60200000001</v>
      </c>
      <c r="AC65" s="487">
        <f t="shared" si="105"/>
        <v>191999.446</v>
      </c>
      <c r="AD65" s="487">
        <f t="shared" si="105"/>
        <v>198193.68599999999</v>
      </c>
      <c r="AE65" s="487">
        <f t="shared" si="105"/>
        <v>231956.35399999999</v>
      </c>
      <c r="AF65" s="487">
        <f t="shared" si="105"/>
        <v>222356.78100000002</v>
      </c>
      <c r="AG65" s="487">
        <f t="shared" si="105"/>
        <v>187886.15599999999</v>
      </c>
      <c r="AH65" s="487">
        <f t="shared" si="105"/>
        <v>214817.99199999997</v>
      </c>
      <c r="AI65" s="487">
        <f t="shared" si="105"/>
        <v>226913.462</v>
      </c>
      <c r="AJ65" s="487">
        <f t="shared" si="105"/>
        <v>232231.212</v>
      </c>
      <c r="AK65" s="488">
        <f t="shared" si="105"/>
        <v>227264.576</v>
      </c>
      <c r="AL65" s="498">
        <f t="shared" si="105"/>
        <v>1594326.7489999998</v>
      </c>
      <c r="AM65" s="489">
        <f t="shared" si="100"/>
        <v>2495553.9909999999</v>
      </c>
      <c r="AN65" s="316"/>
      <c r="AO65" s="377"/>
      <c r="AP65" s="299" t="s">
        <v>96</v>
      </c>
      <c r="AQ65" s="394">
        <f t="shared" ref="AQ65:BB65" si="106">AQ16+AQ24+AQ8+AQ48</f>
        <v>296821.62199999997</v>
      </c>
      <c r="AR65" s="394">
        <f t="shared" si="106"/>
        <v>286275.81199999998</v>
      </c>
      <c r="AS65" s="394">
        <f t="shared" si="106"/>
        <v>229564.60200000001</v>
      </c>
      <c r="AT65" s="394">
        <f t="shared" si="106"/>
        <v>276198.90599999996</v>
      </c>
      <c r="AU65" s="394">
        <f t="shared" si="106"/>
        <v>284165.08600000001</v>
      </c>
      <c r="AV65" s="394">
        <f t="shared" si="106"/>
        <v>328464.75399999996</v>
      </c>
      <c r="AW65" s="394">
        <f t="shared" si="106"/>
        <v>314966.41099999996</v>
      </c>
      <c r="AX65" s="394">
        <f t="shared" si="106"/>
        <v>272188.55599999998</v>
      </c>
      <c r="AY65" s="394">
        <f t="shared" si="106"/>
        <v>302987.79200000002</v>
      </c>
      <c r="AZ65" s="394">
        <f t="shared" si="106"/>
        <v>317201.86199999996</v>
      </c>
      <c r="BA65" s="394">
        <f t="shared" si="106"/>
        <v>329987.11199999996</v>
      </c>
      <c r="BB65" s="394">
        <f t="shared" si="106"/>
        <v>320948.51599999995</v>
      </c>
      <c r="BC65" s="301">
        <f t="shared" si="102"/>
        <v>2288645.7489999998</v>
      </c>
      <c r="BD65" s="302">
        <f t="shared" si="103"/>
        <v>3559771.0309999995</v>
      </c>
    </row>
    <row r="66" spans="1:59" s="22" customFormat="1" ht="12.75" customHeight="1">
      <c r="A66" s="377"/>
      <c r="B66" s="299" t="s">
        <v>119</v>
      </c>
      <c r="C66" s="499">
        <f t="shared" ref="C66:O66" si="107">C17+C25+C9+C49</f>
        <v>570.5</v>
      </c>
      <c r="D66" s="500">
        <f t="shared" si="107"/>
        <v>720.77880000000005</v>
      </c>
      <c r="E66" s="500">
        <f t="shared" si="107"/>
        <v>819.5</v>
      </c>
      <c r="F66" s="500">
        <f t="shared" si="107"/>
        <v>703</v>
      </c>
      <c r="G66" s="500">
        <f t="shared" si="107"/>
        <v>644</v>
      </c>
      <c r="H66" s="500">
        <f t="shared" si="107"/>
        <v>962</v>
      </c>
      <c r="I66" s="500">
        <f t="shared" si="107"/>
        <v>931</v>
      </c>
      <c r="J66" s="500">
        <f t="shared" si="107"/>
        <v>812.04600000000005</v>
      </c>
      <c r="K66" s="500">
        <f t="shared" si="107"/>
        <v>1079.0504000000001</v>
      </c>
      <c r="L66" s="500">
        <f t="shared" si="107"/>
        <v>807.096100000001</v>
      </c>
      <c r="M66" s="500">
        <f t="shared" si="107"/>
        <v>1135.309155000002</v>
      </c>
      <c r="N66" s="488">
        <f t="shared" si="107"/>
        <v>1143.4492125000011</v>
      </c>
      <c r="O66" s="498">
        <f t="shared" si="107"/>
        <v>6162.8248000000003</v>
      </c>
      <c r="P66" s="489">
        <f t="shared" si="98"/>
        <v>10327.729667500005</v>
      </c>
      <c r="Q66" s="316"/>
      <c r="T66" s="376"/>
      <c r="W66" s="316"/>
      <c r="X66" s="377"/>
      <c r="Y66" s="299" t="s">
        <v>119</v>
      </c>
      <c r="Z66" s="499">
        <f t="shared" ref="Z66:AL66" si="108">Z17+Z25+Z9+Z49</f>
        <v>196890.50200000001</v>
      </c>
      <c r="AA66" s="500">
        <f t="shared" si="108"/>
        <v>256371.128</v>
      </c>
      <c r="AB66" s="500">
        <f t="shared" si="108"/>
        <v>291243.95999999996</v>
      </c>
      <c r="AC66" s="500">
        <f t="shared" si="108"/>
        <v>245524.05199999997</v>
      </c>
      <c r="AD66" s="500">
        <f t="shared" si="108"/>
        <v>221122.98</v>
      </c>
      <c r="AE66" s="500">
        <f t="shared" si="108"/>
        <v>333983.50199999998</v>
      </c>
      <c r="AF66" s="500">
        <f t="shared" si="108"/>
        <v>323312.97399999999</v>
      </c>
      <c r="AG66" s="500">
        <f t="shared" si="108"/>
        <v>279887.34000000003</v>
      </c>
      <c r="AH66" s="500">
        <f t="shared" si="108"/>
        <v>370730.837</v>
      </c>
      <c r="AI66" s="500">
        <f t="shared" si="108"/>
        <v>275430.99450000003</v>
      </c>
      <c r="AJ66" s="500">
        <f t="shared" si="108"/>
        <v>385187.91099999996</v>
      </c>
      <c r="AK66" s="488">
        <f t="shared" si="108"/>
        <v>383999.0551</v>
      </c>
      <c r="AL66" s="498">
        <f t="shared" si="108"/>
        <v>2148336.4380000001</v>
      </c>
      <c r="AM66" s="489">
        <f t="shared" si="100"/>
        <v>3563685.2355999993</v>
      </c>
      <c r="AN66" s="316"/>
      <c r="AO66" s="377"/>
      <c r="AP66" s="299" t="s">
        <v>119</v>
      </c>
      <c r="AQ66" s="394">
        <f t="shared" ref="AQ66:BB66" si="109">AQ17+AQ25+AQ9+AQ49</f>
        <v>283993.23199999996</v>
      </c>
      <c r="AR66" s="394">
        <f t="shared" si="109"/>
        <v>358331.68799999997</v>
      </c>
      <c r="AS66" s="394">
        <f t="shared" si="109"/>
        <v>408131.47</v>
      </c>
      <c r="AT66" s="394">
        <f t="shared" si="109"/>
        <v>342953.05200000003</v>
      </c>
      <c r="AU66" s="394">
        <f t="shared" si="109"/>
        <v>312167.18</v>
      </c>
      <c r="AV66" s="394">
        <f t="shared" si="109"/>
        <v>474474.50199999998</v>
      </c>
      <c r="AW66" s="394">
        <f t="shared" si="109"/>
        <v>454140.37399999995</v>
      </c>
      <c r="AX66" s="394">
        <f t="shared" si="109"/>
        <v>393479.68999999994</v>
      </c>
      <c r="AY66" s="394">
        <f t="shared" si="109"/>
        <v>521592.45699999999</v>
      </c>
      <c r="AZ66" s="394">
        <f t="shared" si="109"/>
        <v>394914.79449999996</v>
      </c>
      <c r="BA66" s="394">
        <f t="shared" si="109"/>
        <v>546465.00099999993</v>
      </c>
      <c r="BB66" s="394">
        <f t="shared" si="109"/>
        <v>539898.31510000001</v>
      </c>
      <c r="BC66" s="301">
        <f t="shared" si="102"/>
        <v>3027671.1879999996</v>
      </c>
      <c r="BD66" s="302">
        <f t="shared" si="103"/>
        <v>5030541.7555999998</v>
      </c>
    </row>
    <row r="67" spans="1:59" s="22" customFormat="1" ht="12.75" customHeight="1">
      <c r="A67" s="377"/>
      <c r="B67" s="299" t="s">
        <v>124</v>
      </c>
      <c r="C67" s="499">
        <f t="shared" ref="C67:O67" si="110">C18+C26+C10+C50</f>
        <v>1013.2008000000019</v>
      </c>
      <c r="D67" s="500">
        <f t="shared" si="110"/>
        <v>1118.667515000001</v>
      </c>
      <c r="E67" s="500">
        <f t="shared" si="110"/>
        <v>1115.352685000001</v>
      </c>
      <c r="F67" s="500">
        <f t="shared" si="110"/>
        <v>1196.2952000000009</v>
      </c>
      <c r="G67" s="500">
        <f t="shared" si="110"/>
        <v>1191.5664000000011</v>
      </c>
      <c r="H67" s="500">
        <f t="shared" si="110"/>
        <v>1225.710142500001</v>
      </c>
      <c r="I67" s="500">
        <f t="shared" si="110"/>
        <v>1119.350892500001</v>
      </c>
      <c r="J67" s="500">
        <f t="shared" si="110"/>
        <v>910.38774750000107</v>
      </c>
      <c r="K67" s="500">
        <f t="shared" si="110"/>
        <v>981.96289999999999</v>
      </c>
      <c r="L67" s="500">
        <f t="shared" si="110"/>
        <v>650.55105750000007</v>
      </c>
      <c r="M67" s="500">
        <f t="shared" si="110"/>
        <v>843.2213999999999</v>
      </c>
      <c r="N67" s="490">
        <f t="shared" si="110"/>
        <v>769.47595000000001</v>
      </c>
      <c r="O67" s="498">
        <f t="shared" si="110"/>
        <v>8890.5313825000085</v>
      </c>
      <c r="P67" s="489">
        <f t="shared" si="98"/>
        <v>12135.742690000012</v>
      </c>
      <c r="Q67" s="316"/>
      <c r="T67" s="376"/>
      <c r="W67" s="316"/>
      <c r="X67" s="377"/>
      <c r="Y67" s="299" t="s">
        <v>124</v>
      </c>
      <c r="Z67" s="499">
        <f t="shared" ref="Z67:AL67" si="111">Z18+Z26+Z10+Z50</f>
        <v>340735.04489999998</v>
      </c>
      <c r="AA67" s="500">
        <f t="shared" si="111"/>
        <v>382902.48219999997</v>
      </c>
      <c r="AB67" s="500">
        <f t="shared" si="111"/>
        <v>406418.58039999998</v>
      </c>
      <c r="AC67" s="500">
        <f t="shared" si="111"/>
        <v>441768.12269999995</v>
      </c>
      <c r="AD67" s="500">
        <f t="shared" si="111"/>
        <v>443294.05550000002</v>
      </c>
      <c r="AE67" s="500">
        <f t="shared" si="111"/>
        <v>461183.48490000004</v>
      </c>
      <c r="AF67" s="500">
        <f t="shared" si="111"/>
        <v>404435.57889999996</v>
      </c>
      <c r="AG67" s="500">
        <f t="shared" si="111"/>
        <v>330235.43310000002</v>
      </c>
      <c r="AH67" s="500">
        <f t="shared" si="111"/>
        <v>356181.57819999999</v>
      </c>
      <c r="AI67" s="500">
        <f t="shared" si="111"/>
        <v>239744.37459999998</v>
      </c>
      <c r="AJ67" s="500">
        <f t="shared" si="111"/>
        <v>302881.935</v>
      </c>
      <c r="AK67" s="490">
        <f t="shared" si="111"/>
        <v>269723.96660000004</v>
      </c>
      <c r="AL67" s="498">
        <f t="shared" si="111"/>
        <v>3210972.7826000005</v>
      </c>
      <c r="AM67" s="489">
        <f t="shared" si="100"/>
        <v>4379504.6370000001</v>
      </c>
      <c r="AN67" s="316"/>
      <c r="AO67" s="377"/>
      <c r="AP67" s="299" t="s">
        <v>124</v>
      </c>
      <c r="AQ67" s="394">
        <f t="shared" ref="AQ67:BB67" si="112">AQ18+AQ26+AQ10+AQ50</f>
        <v>481469.70490000001</v>
      </c>
      <c r="AR67" s="394">
        <f t="shared" si="112"/>
        <v>545204.02220000001</v>
      </c>
      <c r="AS67" s="394">
        <f t="shared" si="112"/>
        <v>571909.17039999994</v>
      </c>
      <c r="AT67" s="394">
        <f t="shared" si="112"/>
        <v>613158.75270000007</v>
      </c>
      <c r="AU67" s="394">
        <f t="shared" si="112"/>
        <v>610407.02549999999</v>
      </c>
      <c r="AV67" s="394">
        <f t="shared" si="112"/>
        <v>634989.52489999996</v>
      </c>
      <c r="AW67" s="394">
        <f t="shared" si="112"/>
        <v>567035.38890000002</v>
      </c>
      <c r="AX67" s="394">
        <f t="shared" si="112"/>
        <v>471449.0931</v>
      </c>
      <c r="AY67" s="394">
        <f t="shared" si="112"/>
        <v>503438.95819999999</v>
      </c>
      <c r="AZ67" s="394">
        <f t="shared" si="112"/>
        <v>337786.76459999999</v>
      </c>
      <c r="BA67" s="394">
        <f t="shared" si="112"/>
        <v>429197.30499999999</v>
      </c>
      <c r="BB67" s="394">
        <f t="shared" si="112"/>
        <v>382043.7966</v>
      </c>
      <c r="BC67" s="301">
        <f t="shared" si="102"/>
        <v>4495622.6825999999</v>
      </c>
      <c r="BD67" s="302">
        <f t="shared" si="103"/>
        <v>6148089.5070000002</v>
      </c>
    </row>
    <row r="68" spans="1:59" s="22" customFormat="1" ht="12.75" customHeight="1">
      <c r="A68" s="475"/>
      <c r="B68" s="299" t="s">
        <v>139</v>
      </c>
      <c r="C68" s="499">
        <f t="shared" ref="C68:O69" si="113">C19+C27+C11+C51</f>
        <v>849.5616</v>
      </c>
      <c r="D68" s="487">
        <f t="shared" si="113"/>
        <v>641.8764000000001</v>
      </c>
      <c r="E68" s="488">
        <f t="shared" si="113"/>
        <v>772.93510000000003</v>
      </c>
      <c r="F68" s="488">
        <f t="shared" si="113"/>
        <v>818.00410000000102</v>
      </c>
      <c r="G68" s="488">
        <f t="shared" si="113"/>
        <v>742.81794250000007</v>
      </c>
      <c r="H68" s="488">
        <f t="shared" si="113"/>
        <v>697.12699999999995</v>
      </c>
      <c r="I68" s="488">
        <f t="shared" si="113"/>
        <v>946.06520000000103</v>
      </c>
      <c r="J68" s="488">
        <f t="shared" si="113"/>
        <v>804.55546249999998</v>
      </c>
      <c r="K68" s="488">
        <f t="shared" si="113"/>
        <v>669.31692500000008</v>
      </c>
      <c r="L68" s="488">
        <f t="shared" si="113"/>
        <v>830.39270000000101</v>
      </c>
      <c r="M68" s="500">
        <f t="shared" si="113"/>
        <v>781.67420000000106</v>
      </c>
      <c r="N68" s="500">
        <f t="shared" si="113"/>
        <v>830.3134</v>
      </c>
      <c r="O68" s="498">
        <f t="shared" si="113"/>
        <v>6272.9428050000024</v>
      </c>
      <c r="P68" s="489">
        <f>SUM(C68:N68)</f>
        <v>9384.6400300000059</v>
      </c>
      <c r="Q68" s="316"/>
      <c r="T68" s="376"/>
      <c r="W68" s="316"/>
      <c r="X68" s="475"/>
      <c r="Y68" s="299" t="s">
        <v>139</v>
      </c>
      <c r="Z68" s="499">
        <f t="shared" ref="Z68:AL69" si="114">Z19+Z27+Z11+Z51</f>
        <v>311129.89040000003</v>
      </c>
      <c r="AA68" s="487">
        <f t="shared" si="114"/>
        <v>240641.3124</v>
      </c>
      <c r="AB68" s="488">
        <f t="shared" si="114"/>
        <v>284380.0428</v>
      </c>
      <c r="AC68" s="488">
        <f t="shared" si="114"/>
        <v>295449.86680000002</v>
      </c>
      <c r="AD68" s="488">
        <f t="shared" si="114"/>
        <v>268507.79800000001</v>
      </c>
      <c r="AE68" s="488">
        <f t="shared" si="114"/>
        <v>250163.16949999999</v>
      </c>
      <c r="AF68" s="488">
        <f t="shared" si="114"/>
        <v>342340.01139999996</v>
      </c>
      <c r="AG68" s="488">
        <f t="shared" si="114"/>
        <v>308676.60149999999</v>
      </c>
      <c r="AH68" s="488">
        <f t="shared" si="114"/>
        <v>232359.64929999999</v>
      </c>
      <c r="AI68" s="488">
        <f t="shared" si="114"/>
        <v>356166.38199999998</v>
      </c>
      <c r="AJ68" s="500">
        <f t="shared" si="114"/>
        <v>309680.49340000004</v>
      </c>
      <c r="AK68" s="500">
        <f t="shared" si="114"/>
        <v>332026.32259999996</v>
      </c>
      <c r="AL68" s="498">
        <f t="shared" si="114"/>
        <v>2301288.6927999998</v>
      </c>
      <c r="AM68" s="489">
        <f t="shared" ref="AM68" si="115">SUM(Z68:AK68)</f>
        <v>3531521.5401000003</v>
      </c>
      <c r="AN68" s="316"/>
      <c r="AO68" s="475"/>
      <c r="AP68" s="299" t="s">
        <v>139</v>
      </c>
      <c r="AQ68" s="464">
        <f t="shared" ref="AQ68:BB69" si="116">AQ19+AQ27+AQ11+AQ51</f>
        <v>435468.2904</v>
      </c>
      <c r="AR68" s="464">
        <f t="shared" si="116"/>
        <v>339797.72239999997</v>
      </c>
      <c r="AS68" s="394">
        <f t="shared" si="116"/>
        <v>396309.25280000002</v>
      </c>
      <c r="AT68" s="394">
        <f t="shared" si="116"/>
        <v>419131.23680000001</v>
      </c>
      <c r="AU68" s="394">
        <f t="shared" si="116"/>
        <v>378138.31799999997</v>
      </c>
      <c r="AV68" s="394">
        <f t="shared" si="116"/>
        <v>355496.11950000003</v>
      </c>
      <c r="AW68" s="394">
        <f t="shared" si="116"/>
        <v>479675.6814</v>
      </c>
      <c r="AX68" s="394">
        <f t="shared" si="116"/>
        <v>427814.14150000003</v>
      </c>
      <c r="AY68" s="394">
        <f t="shared" si="116"/>
        <v>354808.08929999999</v>
      </c>
      <c r="AZ68" s="394">
        <f t="shared" si="116"/>
        <v>458994.962</v>
      </c>
      <c r="BA68" s="464">
        <f t="shared" si="116"/>
        <v>418785.79960000003</v>
      </c>
      <c r="BB68" s="394">
        <f t="shared" si="116"/>
        <v>838318.91330000001</v>
      </c>
      <c r="BC68" s="301">
        <f t="shared" ref="BC68" si="117">SUM(AQ68:AX68)</f>
        <v>3231830.7628000001</v>
      </c>
      <c r="BD68" s="302">
        <f t="shared" ref="BD68" si="118">SUM(AQ68:BB68)</f>
        <v>5302738.5270000007</v>
      </c>
      <c r="BF68" s="340">
        <f>SUM(F68:H68)</f>
        <v>2257.9490425000013</v>
      </c>
      <c r="BG68" s="340">
        <f>SUM(AT68:AV68)</f>
        <v>1152765.6743000001</v>
      </c>
    </row>
    <row r="69" spans="1:59" s="22" customFormat="1" ht="12.75" customHeight="1">
      <c r="A69" s="377"/>
      <c r="B69" s="299" t="s">
        <v>193</v>
      </c>
      <c r="C69" s="499">
        <f t="shared" si="113"/>
        <v>951.14708250000103</v>
      </c>
      <c r="D69" s="490">
        <f t="shared" si="113"/>
        <v>708.56791249999992</v>
      </c>
      <c r="E69" s="488">
        <f t="shared" si="113"/>
        <v>751.15835500000003</v>
      </c>
      <c r="F69" s="490">
        <f t="shared" si="113"/>
        <v>982.2963850000001</v>
      </c>
      <c r="G69" s="488">
        <f t="shared" si="113"/>
        <v>803.61534749999998</v>
      </c>
      <c r="H69" s="488">
        <f t="shared" si="113"/>
        <v>1043.9758125000001</v>
      </c>
      <c r="I69" s="488">
        <f t="shared" si="113"/>
        <v>883.75829999999996</v>
      </c>
      <c r="J69" s="488">
        <f t="shared" si="113"/>
        <v>890.97559999999999</v>
      </c>
      <c r="K69" s="508">
        <f t="shared" si="113"/>
        <v>959.28823078685264</v>
      </c>
      <c r="L69" s="508">
        <f t="shared" si="113"/>
        <v>893.50180505415153</v>
      </c>
      <c r="M69" s="509">
        <f t="shared" si="113"/>
        <v>843.13725490196089</v>
      </c>
      <c r="N69" s="509">
        <f t="shared" si="113"/>
        <v>863.16234498308893</v>
      </c>
      <c r="O69" s="498">
        <f t="shared" si="113"/>
        <v>7015.4947950000014</v>
      </c>
      <c r="P69" s="489">
        <f>SUM(C69:N69)</f>
        <v>10574.584430726056</v>
      </c>
      <c r="Q69" s="316"/>
      <c r="T69" s="376"/>
      <c r="W69" s="316"/>
      <c r="X69" s="377"/>
      <c r="Y69" s="299" t="s">
        <v>193</v>
      </c>
      <c r="Z69" s="499">
        <f t="shared" si="114"/>
        <v>383370.40539999999</v>
      </c>
      <c r="AA69" s="490">
        <f t="shared" si="114"/>
        <v>290324.33480000001</v>
      </c>
      <c r="AB69" s="488">
        <f t="shared" si="114"/>
        <v>309086.26760000002</v>
      </c>
      <c r="AC69" s="490">
        <f t="shared" si="114"/>
        <v>403304.6715</v>
      </c>
      <c r="AD69" s="488">
        <f t="shared" si="114"/>
        <v>336479.08610000007</v>
      </c>
      <c r="AE69" s="488">
        <f t="shared" si="114"/>
        <v>420392.26750000002</v>
      </c>
      <c r="AF69" s="488">
        <f t="shared" si="114"/>
        <v>366990.43460000004</v>
      </c>
      <c r="AG69" s="488">
        <f t="shared" si="114"/>
        <v>364507.55479999998</v>
      </c>
      <c r="AH69" s="508">
        <f t="shared" si="114"/>
        <v>393910.07213668257</v>
      </c>
      <c r="AI69" s="508">
        <f t="shared" si="114"/>
        <v>366510.2286401923</v>
      </c>
      <c r="AJ69" s="509">
        <f t="shared" si="114"/>
        <v>343520.69716775604</v>
      </c>
      <c r="AK69" s="509">
        <f t="shared" si="114"/>
        <v>352575.78604534641</v>
      </c>
      <c r="AL69" s="498">
        <f t="shared" si="114"/>
        <v>2874455.0223000003</v>
      </c>
      <c r="AM69" s="489">
        <f t="shared" si="100"/>
        <v>4330971.8062899774</v>
      </c>
      <c r="AN69" s="316"/>
      <c r="AO69" s="377"/>
      <c r="AP69" s="299" t="s">
        <v>193</v>
      </c>
      <c r="AQ69" s="394">
        <f t="shared" si="116"/>
        <v>523620.79539999994</v>
      </c>
      <c r="AR69" s="529">
        <f t="shared" si="116"/>
        <v>393561.32480000006</v>
      </c>
      <c r="AS69" s="394">
        <f t="shared" si="116"/>
        <v>419245.4976</v>
      </c>
      <c r="AT69" s="529">
        <f t="shared" si="116"/>
        <v>546395.58149999997</v>
      </c>
      <c r="AU69" s="394">
        <f t="shared" si="116"/>
        <v>462057.84610000002</v>
      </c>
      <c r="AV69" s="394">
        <f t="shared" si="116"/>
        <v>568333.37750000006</v>
      </c>
      <c r="AW69" s="394">
        <f t="shared" si="116"/>
        <v>502218.86460000003</v>
      </c>
      <c r="AX69" s="394">
        <f t="shared" si="116"/>
        <v>493499.46480000002</v>
      </c>
      <c r="AY69" s="336">
        <f t="shared" si="116"/>
        <v>535318.99620831374</v>
      </c>
      <c r="AZ69" s="336">
        <f t="shared" si="116"/>
        <v>498465.70397111896</v>
      </c>
      <c r="BA69" s="336">
        <f t="shared" si="116"/>
        <v>467843.13725490205</v>
      </c>
      <c r="BB69" s="336">
        <f t="shared" si="116"/>
        <v>479770.2931228861</v>
      </c>
      <c r="BC69" s="301">
        <f t="shared" si="102"/>
        <v>3908932.7523000003</v>
      </c>
      <c r="BD69" s="302">
        <f t="shared" si="103"/>
        <v>5890330.8828572202</v>
      </c>
      <c r="BF69" s="340">
        <f>SUM(F69:H69)</f>
        <v>2829.8875450000005</v>
      </c>
      <c r="BG69" s="340">
        <f>SUM(AT69:AV69)</f>
        <v>1576786.8051</v>
      </c>
    </row>
    <row r="70" spans="1:59" s="22" customFormat="1" ht="12.75" customHeight="1">
      <c r="A70" s="377"/>
      <c r="B70" s="299" t="s">
        <v>194</v>
      </c>
      <c r="C70" s="497">
        <f t="shared" ref="C70:O70" si="119">C21+C29+C13+C53</f>
        <v>779.99999999999989</v>
      </c>
      <c r="D70" s="487">
        <f t="shared" si="119"/>
        <v>800</v>
      </c>
      <c r="E70" s="487">
        <f t="shared" si="119"/>
        <v>829.99999999999989</v>
      </c>
      <c r="F70" s="487">
        <f t="shared" si="119"/>
        <v>845.00000000000011</v>
      </c>
      <c r="G70" s="487">
        <f t="shared" si="119"/>
        <v>775</v>
      </c>
      <c r="H70" s="487">
        <f t="shared" si="119"/>
        <v>815.00000000000011</v>
      </c>
      <c r="I70" s="488">
        <f t="shared" si="119"/>
        <v>914.99999999999989</v>
      </c>
      <c r="J70" s="487">
        <f t="shared" si="119"/>
        <v>855</v>
      </c>
      <c r="K70" s="487">
        <f t="shared" si="119"/>
        <v>724.99999999999989</v>
      </c>
      <c r="L70" s="487">
        <f t="shared" si="119"/>
        <v>825</v>
      </c>
      <c r="M70" s="487">
        <f t="shared" si="119"/>
        <v>859.99999999999989</v>
      </c>
      <c r="N70" s="488">
        <f t="shared" si="119"/>
        <v>875</v>
      </c>
      <c r="O70" s="498">
        <f t="shared" si="119"/>
        <v>6615</v>
      </c>
      <c r="P70" s="489">
        <f t="shared" si="98"/>
        <v>9900</v>
      </c>
      <c r="Q70" s="316"/>
      <c r="T70" s="376"/>
      <c r="W70" s="316"/>
      <c r="X70" s="377"/>
      <c r="Y70" s="299" t="s">
        <v>194</v>
      </c>
      <c r="Z70" s="497">
        <f t="shared" ref="Z70:AL70" si="120">Z21+Z29+Z13+Z53</f>
        <v>315270.13626667194</v>
      </c>
      <c r="AA70" s="487">
        <f t="shared" si="120"/>
        <v>323822.69338252861</v>
      </c>
      <c r="AB70" s="487">
        <f t="shared" si="120"/>
        <v>336005.22019742068</v>
      </c>
      <c r="AC70" s="487">
        <f t="shared" si="120"/>
        <v>338122.74010818033</v>
      </c>
      <c r="AD70" s="487">
        <f t="shared" si="120"/>
        <v>313794.10845494643</v>
      </c>
      <c r="AE70" s="488">
        <f t="shared" si="120"/>
        <v>330178.30006251903</v>
      </c>
      <c r="AF70" s="488">
        <f t="shared" si="120"/>
        <v>365221.52018929773</v>
      </c>
      <c r="AG70" s="487">
        <f t="shared" si="120"/>
        <v>344323.6694516422</v>
      </c>
      <c r="AH70" s="487">
        <f t="shared" si="120"/>
        <v>295374.13250689028</v>
      </c>
      <c r="AI70" s="487">
        <f t="shared" si="120"/>
        <v>332883.08400508983</v>
      </c>
      <c r="AJ70" s="487">
        <f t="shared" si="120"/>
        <v>345503.35655556526</v>
      </c>
      <c r="AK70" s="488">
        <f t="shared" si="120"/>
        <v>352894.41328990081</v>
      </c>
      <c r="AL70" s="498">
        <f t="shared" si="120"/>
        <v>2666738.3881132072</v>
      </c>
      <c r="AM70" s="489">
        <f t="shared" si="100"/>
        <v>3993393.3744706535</v>
      </c>
      <c r="AN70" s="316"/>
      <c r="AO70" s="377"/>
      <c r="AP70" s="299" t="s">
        <v>194</v>
      </c>
      <c r="AQ70" s="394">
        <f t="shared" ref="AQ70:BB70" si="121">AQ21+AQ29+AQ13+AQ53</f>
        <v>432028.47916339163</v>
      </c>
      <c r="AR70" s="394">
        <f t="shared" si="121"/>
        <v>443532.23409140285</v>
      </c>
      <c r="AS70" s="394">
        <f t="shared" si="121"/>
        <v>459699.35905872402</v>
      </c>
      <c r="AT70" s="394">
        <f t="shared" si="121"/>
        <v>461829.49923208839</v>
      </c>
      <c r="AU70" s="394">
        <f t="shared" si="121"/>
        <v>428976.80706072634</v>
      </c>
      <c r="AV70" s="394">
        <f t="shared" si="121"/>
        <v>453151.01095383277</v>
      </c>
      <c r="AW70" s="394">
        <f t="shared" si="121"/>
        <v>501381.55951056047</v>
      </c>
      <c r="AX70" s="394">
        <f t="shared" si="121"/>
        <v>471716.78253273864</v>
      </c>
      <c r="AY70" s="394">
        <f t="shared" si="121"/>
        <v>404490.8745339486</v>
      </c>
      <c r="AZ70" s="394">
        <f t="shared" si="121"/>
        <v>458694.4902119296</v>
      </c>
      <c r="BA70" s="394">
        <f t="shared" si="121"/>
        <v>475305.47197857569</v>
      </c>
      <c r="BB70" s="394">
        <f t="shared" si="121"/>
        <v>487618.42394695</v>
      </c>
      <c r="BC70" s="301">
        <f t="shared" si="102"/>
        <v>3652315.731603465</v>
      </c>
      <c r="BD70" s="302">
        <f t="shared" si="103"/>
        <v>5478424.9922748683</v>
      </c>
      <c r="BF70" s="340">
        <f>SUM(F70:H70)</f>
        <v>2435</v>
      </c>
      <c r="BG70" s="340">
        <f>SUM(AT70:AV70)</f>
        <v>1343957.3172466476</v>
      </c>
    </row>
    <row r="71" spans="1:59" s="22" customFormat="1" ht="12.75" customHeight="1" thickBot="1">
      <c r="A71" s="380"/>
      <c r="B71" s="339" t="s">
        <v>18</v>
      </c>
      <c r="C71" s="501">
        <f t="shared" ref="C71:O71" si="122">C22+C30+C14+C54</f>
        <v>171.14708250000115</v>
      </c>
      <c r="D71" s="502">
        <f t="shared" si="122"/>
        <v>-91.432087500000037</v>
      </c>
      <c r="E71" s="502">
        <f t="shared" si="122"/>
        <v>-78.841644999999858</v>
      </c>
      <c r="F71" s="502">
        <f t="shared" si="122"/>
        <v>137.2963849999999</v>
      </c>
      <c r="G71" s="502">
        <f t="shared" si="122"/>
        <v>28.615347499999984</v>
      </c>
      <c r="H71" s="502">
        <f t="shared" si="122"/>
        <v>228.9758124999999</v>
      </c>
      <c r="I71" s="502">
        <f t="shared" si="122"/>
        <v>-31.241699999999895</v>
      </c>
      <c r="J71" s="502">
        <f t="shared" si="122"/>
        <v>35.975599999999957</v>
      </c>
      <c r="K71" s="502">
        <f t="shared" si="122"/>
        <v>234.28823078685267</v>
      </c>
      <c r="L71" s="502">
        <f t="shared" si="122"/>
        <v>68.501805054151504</v>
      </c>
      <c r="M71" s="502">
        <f t="shared" si="122"/>
        <v>-16.862745098038943</v>
      </c>
      <c r="N71" s="503">
        <f t="shared" si="122"/>
        <v>-11.837655016911071</v>
      </c>
      <c r="O71" s="504">
        <f t="shared" si="122"/>
        <v>400.49479500000109</v>
      </c>
      <c r="P71" s="491">
        <f t="shared" si="98"/>
        <v>674.5844307260553</v>
      </c>
      <c r="Q71" s="316"/>
      <c r="T71" s="376"/>
      <c r="W71" s="316"/>
      <c r="X71" s="380"/>
      <c r="Y71" s="339" t="s">
        <v>18</v>
      </c>
      <c r="Z71" s="501">
        <f t="shared" ref="Z71:AL71" si="123">Z22+Z30+Z14+Z54</f>
        <v>68100.269133328024</v>
      </c>
      <c r="AA71" s="502">
        <f t="shared" si="123"/>
        <v>-33498.358582528635</v>
      </c>
      <c r="AB71" s="502">
        <f t="shared" si="123"/>
        <v>-26918.952597420699</v>
      </c>
      <c r="AC71" s="502">
        <f t="shared" si="123"/>
        <v>65181.931391819657</v>
      </c>
      <c r="AD71" s="502">
        <f t="shared" si="123"/>
        <v>22684.977645053601</v>
      </c>
      <c r="AE71" s="502">
        <f t="shared" si="123"/>
        <v>90213.967437480984</v>
      </c>
      <c r="AF71" s="502">
        <f t="shared" si="123"/>
        <v>1768.9144107023312</v>
      </c>
      <c r="AG71" s="502">
        <f t="shared" si="123"/>
        <v>20183.885348357828</v>
      </c>
      <c r="AH71" s="502">
        <f t="shared" si="123"/>
        <v>98535.939629792323</v>
      </c>
      <c r="AI71" s="502">
        <f t="shared" si="123"/>
        <v>33627.144635102552</v>
      </c>
      <c r="AJ71" s="502">
        <f t="shared" si="123"/>
        <v>-1982.659387809239</v>
      </c>
      <c r="AK71" s="503">
        <f t="shared" si="123"/>
        <v>-318.6272445544455</v>
      </c>
      <c r="AL71" s="504">
        <f t="shared" si="123"/>
        <v>207716.63418679309</v>
      </c>
      <c r="AM71" s="491">
        <f t="shared" si="100"/>
        <v>337578.43181932421</v>
      </c>
      <c r="AN71" s="316"/>
      <c r="AO71" s="380"/>
      <c r="AP71" s="339" t="s">
        <v>18</v>
      </c>
      <c r="AQ71" s="406">
        <f t="shared" ref="AQ71:BB71" si="124">AQ22+AQ30+AQ14+AQ54</f>
        <v>91592.316236608385</v>
      </c>
      <c r="AR71" s="406">
        <f t="shared" si="124"/>
        <v>-49970.909291402859</v>
      </c>
      <c r="AS71" s="406">
        <f t="shared" si="124"/>
        <v>-40453.861458724001</v>
      </c>
      <c r="AT71" s="406">
        <f t="shared" si="124"/>
        <v>84566.082267911625</v>
      </c>
      <c r="AU71" s="406">
        <f t="shared" si="124"/>
        <v>33081.039039273703</v>
      </c>
      <c r="AV71" s="406">
        <f t="shared" si="124"/>
        <v>115182.36654616724</v>
      </c>
      <c r="AW71" s="406">
        <f t="shared" si="124"/>
        <v>837.30508943951281</v>
      </c>
      <c r="AX71" s="406">
        <f t="shared" si="124"/>
        <v>21782.682267261363</v>
      </c>
      <c r="AY71" s="406">
        <f t="shared" si="124"/>
        <v>130828.12167436513</v>
      </c>
      <c r="AZ71" s="406">
        <f t="shared" si="124"/>
        <v>39771.213759189341</v>
      </c>
      <c r="BA71" s="406">
        <f t="shared" si="124"/>
        <v>-7462.3347236736445</v>
      </c>
      <c r="BB71" s="406">
        <f t="shared" si="124"/>
        <v>-7848.1308240639191</v>
      </c>
      <c r="BC71" s="306">
        <f t="shared" si="102"/>
        <v>256617.02069653495</v>
      </c>
      <c r="BD71" s="307">
        <f t="shared" si="103"/>
        <v>411905.89058235189</v>
      </c>
    </row>
    <row r="72" spans="1:59" s="22" customFormat="1" ht="12.75" customHeight="1">
      <c r="T72" s="376"/>
    </row>
    <row r="73" spans="1:59" s="53" customFormat="1" ht="11.25">
      <c r="T73" s="375"/>
      <c r="Y73" s="382" t="s">
        <v>155</v>
      </c>
      <c r="Z73" s="383">
        <f>Z60/C60</f>
        <v>401.01955092747289</v>
      </c>
      <c r="AA73" s="383">
        <f t="shared" ref="AA73:AM73" si="125">AA60/D60</f>
        <v>409.73395729375488</v>
      </c>
      <c r="AB73" s="383">
        <f t="shared" si="125"/>
        <v>411.47950434499262</v>
      </c>
      <c r="AC73" s="383">
        <f t="shared" si="125"/>
        <v>410.07568699408296</v>
      </c>
      <c r="AD73" s="383">
        <f t="shared" si="125"/>
        <v>418.7066450967701</v>
      </c>
      <c r="AE73" s="383">
        <f t="shared" si="125"/>
        <v>402.68391515057249</v>
      </c>
      <c r="AF73" s="383">
        <f t="shared" si="125"/>
        <v>415.26108959881913</v>
      </c>
      <c r="AG73" s="383">
        <f t="shared" si="125"/>
        <v>407.65480596430228</v>
      </c>
      <c r="AH73" s="383">
        <f t="shared" si="125"/>
        <v>408.17215197068333</v>
      </c>
      <c r="AI73" s="383">
        <f t="shared" si="125"/>
        <v>409.0314213130095</v>
      </c>
      <c r="AJ73" s="383">
        <f>AJ60/M60</f>
        <v>406.15237729078558</v>
      </c>
      <c r="AK73" s="383">
        <f t="shared" si="125"/>
        <v>406.46686709257176</v>
      </c>
      <c r="AL73" s="383">
        <f t="shared" si="125"/>
        <v>409.18451431587897</v>
      </c>
      <c r="AM73" s="383">
        <f t="shared" si="125"/>
        <v>408.61282624985154</v>
      </c>
      <c r="AP73" s="382" t="s">
        <v>154</v>
      </c>
      <c r="AQ73" s="383">
        <f t="shared" ref="AQ73:BB73" si="126">AQ60/C60</f>
        <v>549.87513540777695</v>
      </c>
      <c r="AR73" s="383">
        <f t="shared" si="126"/>
        <v>555.43204519580911</v>
      </c>
      <c r="AS73" s="383">
        <f t="shared" si="126"/>
        <v>558.13197684528188</v>
      </c>
      <c r="AT73" s="383">
        <f t="shared" si="126"/>
        <v>556.03646268285308</v>
      </c>
      <c r="AU73" s="383">
        <f t="shared" si="126"/>
        <v>574.97389458456064</v>
      </c>
      <c r="AV73" s="383">
        <f t="shared" si="126"/>
        <v>544.39324234822732</v>
      </c>
      <c r="AW73" s="383">
        <f t="shared" si="126"/>
        <v>568.27626354400297</v>
      </c>
      <c r="AX73" s="383">
        <f t="shared" si="126"/>
        <v>553.22160776211956</v>
      </c>
      <c r="AY73" s="383">
        <f t="shared" si="126"/>
        <v>556.68502129731803</v>
      </c>
      <c r="AZ73" s="383">
        <f t="shared" si="126"/>
        <v>557.41756919374234</v>
      </c>
      <c r="BA73" s="383">
        <f t="shared" si="126"/>
        <v>554.39215686274508</v>
      </c>
      <c r="BB73" s="383">
        <f t="shared" si="126"/>
        <v>554.75197294250279</v>
      </c>
      <c r="BC73" s="383">
        <f>BC60/O60</f>
        <v>556.97092582225901</v>
      </c>
      <c r="BD73" s="383">
        <f>BD60/P60</f>
        <v>556.59385121085734</v>
      </c>
    </row>
    <row r="75" spans="1:59">
      <c r="AG75" s="374"/>
      <c r="AH75" s="374"/>
      <c r="AI75" s="374"/>
      <c r="AJ75" s="374"/>
      <c r="AK75" s="374"/>
      <c r="AX75" s="374"/>
      <c r="AY75" s="374"/>
      <c r="AZ75" s="374"/>
      <c r="BA75" s="374"/>
      <c r="BB75" s="374"/>
    </row>
    <row r="76" spans="1:59">
      <c r="AR76" s="5"/>
      <c r="AS76" s="5"/>
      <c r="AT76" s="5"/>
      <c r="AU76" s="5"/>
      <c r="AV76" s="5"/>
      <c r="AW76" s="5"/>
      <c r="AX76" s="5"/>
      <c r="AY76" s="5"/>
    </row>
    <row r="77" spans="1:59">
      <c r="AP77" s="413"/>
      <c r="AR77" s="438"/>
      <c r="AS77" s="438"/>
      <c r="AT77" s="438"/>
      <c r="AU77" s="438"/>
      <c r="AV77" s="438"/>
      <c r="AW77" s="438"/>
      <c r="AX77" s="438"/>
      <c r="AY77" s="308"/>
      <c r="AZ77" s="438"/>
    </row>
    <row r="78" spans="1:59">
      <c r="AG78" s="308"/>
      <c r="AH78" s="308"/>
      <c r="AI78" s="308"/>
      <c r="AJ78" s="308"/>
      <c r="AK78" s="308"/>
      <c r="AP78" s="413"/>
      <c r="AR78" s="438"/>
      <c r="AS78" s="438"/>
      <c r="AT78" s="438"/>
      <c r="AU78" s="438"/>
      <c r="AV78" s="438"/>
      <c r="AW78" s="438"/>
      <c r="AX78" s="374"/>
      <c r="AY78" s="374"/>
      <c r="AZ78" s="374"/>
      <c r="BA78" s="374"/>
      <c r="BB78" s="374"/>
    </row>
    <row r="79" spans="1:59">
      <c r="AG79" s="437"/>
      <c r="AH79" s="437"/>
      <c r="AI79" s="437"/>
      <c r="AJ79" s="437"/>
      <c r="AK79" s="437"/>
      <c r="AP79" s="413"/>
      <c r="AR79" s="438"/>
      <c r="AS79" s="438"/>
      <c r="AT79" s="438"/>
      <c r="AU79" s="438"/>
      <c r="AV79" s="438"/>
      <c r="AW79" s="438"/>
      <c r="AX79" s="438"/>
      <c r="AY79" s="308"/>
      <c r="AZ79" s="438"/>
    </row>
    <row r="80" spans="1:59">
      <c r="AX80" s="437"/>
      <c r="AY80" s="437"/>
      <c r="AZ80" s="437"/>
      <c r="BA80" s="437"/>
      <c r="BB80" s="437"/>
    </row>
    <row r="81" spans="33:54">
      <c r="AG81" s="308"/>
      <c r="AH81" s="308"/>
      <c r="AI81" s="308"/>
      <c r="AJ81" s="308"/>
      <c r="AK81" s="308"/>
    </row>
    <row r="82" spans="33:54">
      <c r="AX82" s="308"/>
      <c r="AY82" s="308"/>
      <c r="AZ82" s="308"/>
      <c r="BA82" s="308"/>
      <c r="BB82" s="308"/>
    </row>
  </sheetData>
  <mergeCells count="28">
    <mergeCell ref="X55:X56"/>
    <mergeCell ref="A13:A14"/>
    <mergeCell ref="A29:A30"/>
    <mergeCell ref="AO55:AO56"/>
    <mergeCell ref="A4:B4"/>
    <mergeCell ref="A6:B6"/>
    <mergeCell ref="A21:A22"/>
    <mergeCell ref="AO13:AO14"/>
    <mergeCell ref="AO21:AO22"/>
    <mergeCell ref="C4:P5"/>
    <mergeCell ref="X4:AM5"/>
    <mergeCell ref="X6:Y6"/>
    <mergeCell ref="AO4:BD5"/>
    <mergeCell ref="AO6:AP6"/>
    <mergeCell ref="R4:V4"/>
    <mergeCell ref="R5:R6"/>
    <mergeCell ref="S5:S6"/>
    <mergeCell ref="A37:A38"/>
    <mergeCell ref="A55:A56"/>
    <mergeCell ref="T5:T6"/>
    <mergeCell ref="U5:U6"/>
    <mergeCell ref="V5:V6"/>
    <mergeCell ref="AO29:AO30"/>
    <mergeCell ref="AO37:AO38"/>
    <mergeCell ref="X13:X14"/>
    <mergeCell ref="X21:X22"/>
    <mergeCell ref="X29:X30"/>
    <mergeCell ref="X37:X38"/>
  </mergeCells>
  <conditionalFormatting sqref="C2:I2 Z2:AM3 R1:V3 R62:T62 V62 V22 R21:U22 A4:B6 S70:S65476 R70:R1048576 Z63:AF63 A63:J63 R13:T14 V14 R29:R30 V30 U29:U30 A57:B58 A72:P1048576 BE71:IY71 N13:P13 O12:P12 Z1:AA1 AD1:AM1 C1:F1 BE73:IY73 T70:V1048576 X73 X1:Y3 X72:AK72 AO1:JA3 AM72:IY72 AM63:AN63 AM74:IY75 AN73:AO73 AQ63:AX63 J1:P2 AM76:AP76 AZ76:IY76 AM77:AO79 R63:V67 AN64:AN67 BE64:IY67 B55:B56 U53:V56 Y55:Y56 AP55:AP56 T55:T58 V46:V50 T45:U50 S46:S50 R45:R50 R39:S39 U39:V39 A39:B42 T39:T42 R31:S31 U31:V31 T31:T34 U23:V23 R23:S23 T23:T26 R15:V15 A14:B18 R7:V7 AO7:AP10 A7:J10 X7:Y10 AQ77:IY79 X74:AK78 AM81:IY1048576 X80:AK1048576 X79:AG79 AM80:AX80 BC80:IY80 AJ63:AK63 BE30:JA34 M7:P10 BE4:JA4 M63:P63 BA63:IY63 BE60:JA62 BE39:JA42 BE14:JA18 AO12:AP18 X12:Y18 A12:C13 BE22:JA26 T28:T29 T36 BE44:JA50 T44 BE52:JA58 R52:S55 T60 AN69:AN71 R69:V69 A20:B26 A28:B30 A52:B54 A60:B62 X52:Y54 X36:Y42 X28:Y34 X20:Y26 AO20:AP26 AO28:AP34 AO36:AP42 AO52:AP54 A44:B50 X44:Y50 AO44:AP50 BE12:BE13 BH12:JA13 BE5:BE10 BH5:JA10 BE20:BE21 BH20:JA21 BE28:BE29 BH28:JA29 BH69:II69 BE69:BE70 BH70:IY70">
    <cfRule type="cellIs" dxfId="5174" priority="2119" stopIfTrue="1" operator="lessThan">
      <formula>0</formula>
    </cfRule>
  </conditionalFormatting>
  <conditionalFormatting sqref="R5:V5 R4 S30 R56">
    <cfRule type="cellIs" dxfId="5173" priority="2117" stopIfTrue="1" operator="lessThan">
      <formula>0</formula>
    </cfRule>
  </conditionalFormatting>
  <conditionalFormatting sqref="T30">
    <cfRule type="cellIs" dxfId="5172" priority="2116" stopIfTrue="1" operator="lessThan">
      <formula>0</formula>
    </cfRule>
  </conditionalFormatting>
  <conditionalFormatting sqref="U62">
    <cfRule type="cellIs" dxfId="5171" priority="2115" stopIfTrue="1" operator="lessThan">
      <formula>0</formula>
    </cfRule>
  </conditionalFormatting>
  <conditionalFormatting sqref="U13:U14">
    <cfRule type="cellIs" dxfId="5170" priority="2111" stopIfTrue="1" operator="lessThan">
      <formula>0</formula>
    </cfRule>
  </conditionalFormatting>
  <conditionalFormatting sqref="S29">
    <cfRule type="cellIs" dxfId="5169" priority="2112" stopIfTrue="1" operator="lessThan">
      <formula>0</formula>
    </cfRule>
  </conditionalFormatting>
  <conditionalFormatting sqref="S45">
    <cfRule type="cellIs" dxfId="5168" priority="2110" stopIfTrue="1" operator="lessThan">
      <formula>0</formula>
    </cfRule>
  </conditionalFormatting>
  <conditionalFormatting sqref="T53:T54">
    <cfRule type="cellIs" dxfId="5167" priority="2109" stopIfTrue="1" operator="lessThan">
      <formula>0</formula>
    </cfRule>
  </conditionalFormatting>
  <conditionalFormatting sqref="R16:R18 R20">
    <cfRule type="cellIs" dxfId="5166" priority="2108" stopIfTrue="1" operator="lessThan">
      <formula>0</formula>
    </cfRule>
  </conditionalFormatting>
  <conditionalFormatting sqref="T16:T18 T20">
    <cfRule type="cellIs" dxfId="5165" priority="2107" stopIfTrue="1" operator="lessThan">
      <formula>0</formula>
    </cfRule>
  </conditionalFormatting>
  <conditionalFormatting sqref="V16:V18 V20:V21">
    <cfRule type="cellIs" dxfId="5164" priority="2106" stopIfTrue="1" operator="lessThan">
      <formula>0</formula>
    </cfRule>
  </conditionalFormatting>
  <conditionalFormatting sqref="U16:U18 U20">
    <cfRule type="cellIs" dxfId="5163" priority="2105" stopIfTrue="1" operator="lessThan">
      <formula>0</formula>
    </cfRule>
  </conditionalFormatting>
  <conditionalFormatting sqref="R8:R10 R12">
    <cfRule type="cellIs" dxfId="5162" priority="2104" stopIfTrue="1" operator="lessThan">
      <formula>0</formula>
    </cfRule>
  </conditionalFormatting>
  <conditionalFormatting sqref="T8:T10 T12">
    <cfRule type="cellIs" dxfId="5161" priority="2103" stopIfTrue="1" operator="lessThan">
      <formula>0</formula>
    </cfRule>
  </conditionalFormatting>
  <conditionalFormatting sqref="V8:V10 V12:V13">
    <cfRule type="cellIs" dxfId="5160" priority="2102" stopIfTrue="1" operator="lessThan">
      <formula>0</formula>
    </cfRule>
  </conditionalFormatting>
  <conditionalFormatting sqref="U8:U10 U12">
    <cfRule type="cellIs" dxfId="5159" priority="2101" stopIfTrue="1" operator="lessThan">
      <formula>0</formula>
    </cfRule>
  </conditionalFormatting>
  <conditionalFormatting sqref="R24:R26 R28">
    <cfRule type="cellIs" dxfId="5158" priority="2100" stopIfTrue="1" operator="lessThan">
      <formula>0</formula>
    </cfRule>
  </conditionalFormatting>
  <conditionalFormatting sqref="V24:V26 V28:V29">
    <cfRule type="cellIs" dxfId="5157" priority="2099" stopIfTrue="1" operator="lessThan">
      <formula>0</formula>
    </cfRule>
  </conditionalFormatting>
  <conditionalFormatting sqref="U24:U26 U28">
    <cfRule type="cellIs" dxfId="5156" priority="2097" stopIfTrue="1" operator="lessThan">
      <formula>0</formula>
    </cfRule>
  </conditionalFormatting>
  <conditionalFormatting sqref="R40:R42 R44">
    <cfRule type="cellIs" dxfId="5155" priority="2096" stopIfTrue="1" operator="lessThan">
      <formula>0</formula>
    </cfRule>
  </conditionalFormatting>
  <conditionalFormatting sqref="V40:V42 V44:V45">
    <cfRule type="cellIs" dxfId="5154" priority="2095" stopIfTrue="1" operator="lessThan">
      <formula>0</formula>
    </cfRule>
  </conditionalFormatting>
  <conditionalFormatting sqref="U40:U42 U44">
    <cfRule type="cellIs" dxfId="5153" priority="2094" stopIfTrue="1" operator="lessThan">
      <formula>0</formula>
    </cfRule>
  </conditionalFormatting>
  <conditionalFormatting sqref="S40:S41">
    <cfRule type="cellIs" dxfId="5152" priority="2093" stopIfTrue="1" operator="lessThan">
      <formula>0</formula>
    </cfRule>
  </conditionalFormatting>
  <conditionalFormatting sqref="R57:R58 R61:S61 R60">
    <cfRule type="cellIs" dxfId="5151" priority="2092" stopIfTrue="1" operator="lessThan">
      <formula>0</formula>
    </cfRule>
  </conditionalFormatting>
  <conditionalFormatting sqref="T61">
    <cfRule type="cellIs" dxfId="5150" priority="2091" stopIfTrue="1" operator="lessThan">
      <formula>0</formula>
    </cfRule>
  </conditionalFormatting>
  <conditionalFormatting sqref="V57:V58 V60:V61">
    <cfRule type="cellIs" dxfId="5149" priority="2090" stopIfTrue="1" operator="lessThan">
      <formula>0</formula>
    </cfRule>
  </conditionalFormatting>
  <conditionalFormatting sqref="U57:U58 U60:U61">
    <cfRule type="cellIs" dxfId="5148" priority="2089" stopIfTrue="1" operator="lessThan">
      <formula>0</formula>
    </cfRule>
  </conditionalFormatting>
  <conditionalFormatting sqref="D13">
    <cfRule type="cellIs" dxfId="5147" priority="1881" stopIfTrue="1" operator="lessThan">
      <formula>0</formula>
    </cfRule>
  </conditionalFormatting>
  <conditionalFormatting sqref="E13">
    <cfRule type="cellIs" dxfId="5146" priority="1878" stopIfTrue="1" operator="lessThan">
      <formula>0</formula>
    </cfRule>
  </conditionalFormatting>
  <conditionalFormatting sqref="F13">
    <cfRule type="cellIs" dxfId="5145" priority="1874" stopIfTrue="1" operator="lessThan">
      <formula>0</formula>
    </cfRule>
  </conditionalFormatting>
  <conditionalFormatting sqref="G13">
    <cfRule type="cellIs" dxfId="5144" priority="1870" stopIfTrue="1" operator="lessThan">
      <formula>0</formula>
    </cfRule>
  </conditionalFormatting>
  <conditionalFormatting sqref="H13">
    <cfRule type="cellIs" dxfId="5143" priority="1866" stopIfTrue="1" operator="lessThan">
      <formula>0</formula>
    </cfRule>
  </conditionalFormatting>
  <conditionalFormatting sqref="I13">
    <cfRule type="cellIs" dxfId="5142" priority="1862" stopIfTrue="1" operator="lessThan">
      <formula>0</formula>
    </cfRule>
  </conditionalFormatting>
  <conditionalFormatting sqref="M13">
    <cfRule type="cellIs" dxfId="5141" priority="1845" stopIfTrue="1" operator="lessThan">
      <formula>0</formula>
    </cfRule>
  </conditionalFormatting>
  <conditionalFormatting sqref="C14">
    <cfRule type="cellIs" dxfId="5140" priority="1805" stopIfTrue="1" operator="lessThan">
      <formula>0</formula>
    </cfRule>
  </conditionalFormatting>
  <conditionalFormatting sqref="N14">
    <cfRule type="cellIs" dxfId="5139" priority="1804" stopIfTrue="1" operator="lessThan">
      <formula>0</formula>
    </cfRule>
  </conditionalFormatting>
  <conditionalFormatting sqref="D14">
    <cfRule type="cellIs" dxfId="5138" priority="1803" stopIfTrue="1" operator="lessThan">
      <formula>0</formula>
    </cfRule>
  </conditionalFormatting>
  <conditionalFormatting sqref="E14">
    <cfRule type="cellIs" dxfId="5137" priority="1802" stopIfTrue="1" operator="lessThan">
      <formula>0</formula>
    </cfRule>
  </conditionalFormatting>
  <conditionalFormatting sqref="F14">
    <cfRule type="cellIs" dxfId="5136" priority="1801" stopIfTrue="1" operator="lessThan">
      <formula>0</formula>
    </cfRule>
  </conditionalFormatting>
  <conditionalFormatting sqref="G14">
    <cfRule type="cellIs" dxfId="5135" priority="1800" stopIfTrue="1" operator="lessThan">
      <formula>0</formula>
    </cfRule>
  </conditionalFormatting>
  <conditionalFormatting sqref="H14">
    <cfRule type="cellIs" dxfId="5134" priority="1799" stopIfTrue="1" operator="lessThan">
      <formula>0</formula>
    </cfRule>
  </conditionalFormatting>
  <conditionalFormatting sqref="I14">
    <cfRule type="cellIs" dxfId="5133" priority="1798" stopIfTrue="1" operator="lessThan">
      <formula>0</formula>
    </cfRule>
  </conditionalFormatting>
  <conditionalFormatting sqref="M14">
    <cfRule type="cellIs" dxfId="5132" priority="1794" stopIfTrue="1" operator="lessThan">
      <formula>0</formula>
    </cfRule>
  </conditionalFormatting>
  <conditionalFormatting sqref="O14:P14">
    <cfRule type="cellIs" dxfId="5131" priority="1791" stopIfTrue="1" operator="lessThan">
      <formula>0</formula>
    </cfRule>
  </conditionalFormatting>
  <conditionalFormatting sqref="V38 R37:U38 A38:B38 BE36 A32:B34 B31 BE37:JA38 BG36:JA36 A36:A37">
    <cfRule type="cellIs" dxfId="5130" priority="1645" stopIfTrue="1" operator="lessThan">
      <formula>0</formula>
    </cfRule>
  </conditionalFormatting>
  <conditionalFormatting sqref="R32:R34 R36">
    <cfRule type="cellIs" dxfId="5129" priority="1644" stopIfTrue="1" operator="lessThan">
      <formula>0</formula>
    </cfRule>
  </conditionalFormatting>
  <conditionalFormatting sqref="V32:V34 V36:V37">
    <cfRule type="cellIs" dxfId="5128" priority="1642" stopIfTrue="1" operator="lessThan">
      <formula>0</formula>
    </cfRule>
  </conditionalFormatting>
  <conditionalFormatting sqref="U32:U34 U36">
    <cfRule type="cellIs" dxfId="5127" priority="1641" stopIfTrue="1" operator="lessThan">
      <formula>0</formula>
    </cfRule>
  </conditionalFormatting>
  <conditionalFormatting sqref="A64:B67 X64:Y64 AO64:AP64 A71:B71 A69:A70">
    <cfRule type="cellIs" dxfId="5126" priority="1590" operator="lessThan">
      <formula>0</formula>
    </cfRule>
  </conditionalFormatting>
  <conditionalFormatting sqref="U52:V52">
    <cfRule type="cellIs" dxfId="5125" priority="1587" stopIfTrue="1" operator="lessThan">
      <formula>0</formula>
    </cfRule>
  </conditionalFormatting>
  <conditionalFormatting sqref="D12">
    <cfRule type="cellIs" dxfId="5124" priority="1585" stopIfTrue="1" operator="lessThan">
      <formula>0</formula>
    </cfRule>
  </conditionalFormatting>
  <conditionalFormatting sqref="E12">
    <cfRule type="cellIs" dxfId="5123" priority="1584" stopIfTrue="1" operator="lessThan">
      <formula>0</formula>
    </cfRule>
  </conditionalFormatting>
  <conditionalFormatting sqref="F12">
    <cfRule type="cellIs" dxfId="5122" priority="1583" stopIfTrue="1" operator="lessThan">
      <formula>0</formula>
    </cfRule>
  </conditionalFormatting>
  <conditionalFormatting sqref="G12">
    <cfRule type="cellIs" dxfId="5121" priority="1582" stopIfTrue="1" operator="lessThan">
      <formula>0</formula>
    </cfRule>
  </conditionalFormatting>
  <conditionalFormatting sqref="H12">
    <cfRule type="cellIs" dxfId="5120" priority="1581" stopIfTrue="1" operator="lessThan">
      <formula>0</formula>
    </cfRule>
  </conditionalFormatting>
  <conditionalFormatting sqref="I12">
    <cfRule type="cellIs" dxfId="5119" priority="1580" stopIfTrue="1" operator="lessThan">
      <formula>0</formula>
    </cfRule>
  </conditionalFormatting>
  <conditionalFormatting sqref="Z73:AM73">
    <cfRule type="cellIs" dxfId="5118" priority="1488" operator="lessThan">
      <formula>0</formula>
    </cfRule>
  </conditionalFormatting>
  <conditionalFormatting sqref="A1:B3">
    <cfRule type="cellIs" dxfId="5117" priority="1512" operator="lessThan">
      <formula>0</formula>
    </cfRule>
  </conditionalFormatting>
  <conditionalFormatting sqref="G1:H1">
    <cfRule type="cellIs" dxfId="5116" priority="1511" operator="lessThan">
      <formula>0</formula>
    </cfRule>
  </conditionalFormatting>
  <conditionalFormatting sqref="I1">
    <cfRule type="cellIs" dxfId="5115" priority="1510" stopIfTrue="1" operator="lessThan">
      <formula>0</formula>
    </cfRule>
  </conditionalFormatting>
  <conditionalFormatting sqref="AQ73:BD73">
    <cfRule type="cellIs" dxfId="5114" priority="1507" operator="lessThan">
      <formula>0</formula>
    </cfRule>
  </conditionalFormatting>
  <conditionalFormatting sqref="Y73">
    <cfRule type="cellIs" dxfId="5113" priority="1490" operator="lessThan">
      <formula>0</formula>
    </cfRule>
  </conditionalFormatting>
  <conditionalFormatting sqref="AP73">
    <cfRule type="cellIs" dxfId="5112" priority="1489" operator="lessThan">
      <formula>0</formula>
    </cfRule>
  </conditionalFormatting>
  <conditionalFormatting sqref="X57:Y58 X62:Y63 X60:X61">
    <cfRule type="cellIs" dxfId="5111" priority="1484" stopIfTrue="1" operator="lessThan">
      <formula>0</formula>
    </cfRule>
  </conditionalFormatting>
  <conditionalFormatting sqref="X65:Y67 X71:Y71 X69:X70">
    <cfRule type="cellIs" dxfId="5110" priority="1481" operator="lessThan">
      <formula>0</formula>
    </cfRule>
  </conditionalFormatting>
  <conditionalFormatting sqref="AO57:AP58 AO62:AP63 AO60:AO61">
    <cfRule type="cellIs" dxfId="5109" priority="1479" stopIfTrue="1" operator="lessThan">
      <formula>0</formula>
    </cfRule>
  </conditionalFormatting>
  <conditionalFormatting sqref="AO65:AP67 AO71:AP71 AO69:AO70">
    <cfRule type="cellIs" dxfId="5108" priority="1476" operator="lessThan">
      <formula>0</formula>
    </cfRule>
  </conditionalFormatting>
  <conditionalFormatting sqref="T52">
    <cfRule type="cellIs" dxfId="5107" priority="1460" stopIfTrue="1" operator="lessThan">
      <formula>0</formula>
    </cfRule>
  </conditionalFormatting>
  <conditionalFormatting sqref="C6:L6 N6:P6 C4">
    <cfRule type="cellIs" dxfId="5106" priority="1474" stopIfTrue="1" operator="lessThan">
      <formula>0</formula>
    </cfRule>
  </conditionalFormatting>
  <conditionalFormatting sqref="M6">
    <cfRule type="cellIs" dxfId="5105" priority="1473" stopIfTrue="1" operator="lessThan">
      <formula>0</formula>
    </cfRule>
  </conditionalFormatting>
  <conditionalFormatting sqref="X4">
    <cfRule type="cellIs" dxfId="5104" priority="1472" stopIfTrue="1" operator="lessThan">
      <formula>0</formula>
    </cfRule>
  </conditionalFormatting>
  <conditionalFormatting sqref="X6:AI6 AK6:AM6">
    <cfRule type="cellIs" dxfId="5103" priority="1471" stopIfTrue="1" operator="lessThan">
      <formula>0</formula>
    </cfRule>
  </conditionalFormatting>
  <conditionalFormatting sqref="AJ6">
    <cfRule type="cellIs" dxfId="5102" priority="1470" stopIfTrue="1" operator="lessThan">
      <formula>0</formula>
    </cfRule>
  </conditionalFormatting>
  <conditionalFormatting sqref="AO4">
    <cfRule type="cellIs" dxfId="5101" priority="1467" stopIfTrue="1" operator="lessThan">
      <formula>0</formula>
    </cfRule>
  </conditionalFormatting>
  <conditionalFormatting sqref="AO6:AZ6 BB6:BD6">
    <cfRule type="cellIs" dxfId="5100" priority="1469" stopIfTrue="1" operator="lessThan">
      <formula>0</formula>
    </cfRule>
  </conditionalFormatting>
  <conditionalFormatting sqref="BA6">
    <cfRule type="cellIs" dxfId="5099" priority="1468" stopIfTrue="1" operator="lessThan">
      <formula>0</formula>
    </cfRule>
  </conditionalFormatting>
  <conditionalFormatting sqref="P3">
    <cfRule type="cellIs" dxfId="5098" priority="1466" operator="lessThan">
      <formula>0</formula>
    </cfRule>
  </conditionalFormatting>
  <conditionalFormatting sqref="AQ76">
    <cfRule type="cellIs" dxfId="5097" priority="1456" stopIfTrue="1" operator="lessThan">
      <formula>0</formula>
    </cfRule>
  </conditionalFormatting>
  <conditionalFormatting sqref="AR76">
    <cfRule type="cellIs" dxfId="5096" priority="1455" operator="lessThan">
      <formula>0</formula>
    </cfRule>
  </conditionalFormatting>
  <conditionalFormatting sqref="AR76:AW76">
    <cfRule type="cellIs" dxfId="5095" priority="1454" operator="lessThan">
      <formula>0</formula>
    </cfRule>
  </conditionalFormatting>
  <conditionalFormatting sqref="AV76:AW76">
    <cfRule type="cellIs" dxfId="5094" priority="1453" operator="lessThan">
      <formula>0</formula>
    </cfRule>
  </conditionalFormatting>
  <conditionalFormatting sqref="AP77:AP79">
    <cfRule type="cellIs" dxfId="5093" priority="1451" operator="lessThan">
      <formula>0</formula>
    </cfRule>
  </conditionalFormatting>
  <conditionalFormatting sqref="AX76:AY76">
    <cfRule type="cellIs" dxfId="5092" priority="1450" operator="lessThan">
      <formula>0</formula>
    </cfRule>
  </conditionalFormatting>
  <conditionalFormatting sqref="AX76:AY76">
    <cfRule type="cellIs" dxfId="5091" priority="1449" operator="lessThan">
      <formula>0</formula>
    </cfRule>
  </conditionalFormatting>
  <conditionalFormatting sqref="AY76">
    <cfRule type="cellIs" dxfId="5090" priority="1448" operator="lessThan">
      <formula>0</formula>
    </cfRule>
  </conditionalFormatting>
  <conditionalFormatting sqref="A31">
    <cfRule type="cellIs" dxfId="5089" priority="1447" stopIfTrue="1" operator="lessThan">
      <formula>0</formula>
    </cfRule>
  </conditionalFormatting>
  <conditionalFormatting sqref="J13">
    <cfRule type="cellIs" dxfId="5088" priority="1444" stopIfTrue="1" operator="lessThan">
      <formula>0</formula>
    </cfRule>
  </conditionalFormatting>
  <conditionalFormatting sqref="J14">
    <cfRule type="cellIs" dxfId="5087" priority="1440" stopIfTrue="1" operator="lessThan">
      <formula>0</formula>
    </cfRule>
  </conditionalFormatting>
  <conditionalFormatting sqref="J12">
    <cfRule type="cellIs" dxfId="5086" priority="1436" stopIfTrue="1" operator="lessThan">
      <formula>0</formula>
    </cfRule>
  </conditionalFormatting>
  <conditionalFormatting sqref="AG63">
    <cfRule type="cellIs" dxfId="5085" priority="1418" stopIfTrue="1" operator="lessThan">
      <formula>0</formula>
    </cfRule>
  </conditionalFormatting>
  <conditionalFormatting sqref="BF36">
    <cfRule type="cellIs" dxfId="5084" priority="1403" stopIfTrue="1" operator="lessThan">
      <formula>0</formula>
    </cfRule>
  </conditionalFormatting>
  <conditionalFormatting sqref="K7:L10">
    <cfRule type="cellIs" dxfId="5083" priority="1402" stopIfTrue="1" operator="lessThan">
      <formula>0</formula>
    </cfRule>
  </conditionalFormatting>
  <conditionalFormatting sqref="K13">
    <cfRule type="cellIs" dxfId="5082" priority="1401" stopIfTrue="1" operator="lessThan">
      <formula>0</formula>
    </cfRule>
  </conditionalFormatting>
  <conditionalFormatting sqref="K14">
    <cfRule type="cellIs" dxfId="5081" priority="1397" stopIfTrue="1" operator="lessThan">
      <formula>0</formula>
    </cfRule>
  </conditionalFormatting>
  <conditionalFormatting sqref="K12">
    <cfRule type="cellIs" dxfId="5080" priority="1393" stopIfTrue="1" operator="lessThan">
      <formula>0</formula>
    </cfRule>
  </conditionalFormatting>
  <conditionalFormatting sqref="L13">
    <cfRule type="cellIs" dxfId="5079" priority="1387" stopIfTrue="1" operator="lessThan">
      <formula>0</formula>
    </cfRule>
  </conditionalFormatting>
  <conditionalFormatting sqref="L14">
    <cfRule type="cellIs" dxfId="5078" priority="1383" stopIfTrue="1" operator="lessThan">
      <formula>0</formula>
    </cfRule>
  </conditionalFormatting>
  <conditionalFormatting sqref="L12">
    <cfRule type="cellIs" dxfId="5077" priority="1379" stopIfTrue="1" operator="lessThan">
      <formula>0</formula>
    </cfRule>
  </conditionalFormatting>
  <conditionalFormatting sqref="K63:L63">
    <cfRule type="cellIs" dxfId="5076" priority="1312" stopIfTrue="1" operator="lessThan">
      <formula>0</formula>
    </cfRule>
  </conditionalFormatting>
  <conditionalFormatting sqref="AH63">
    <cfRule type="cellIs" dxfId="5075" priority="1303" stopIfTrue="1" operator="lessThan">
      <formula>0</formula>
    </cfRule>
  </conditionalFormatting>
  <conditionalFormatting sqref="AI63">
    <cfRule type="cellIs" dxfId="5074" priority="1299" stopIfTrue="1" operator="lessThan">
      <formula>0</formula>
    </cfRule>
  </conditionalFormatting>
  <conditionalFormatting sqref="AY63:AZ63">
    <cfRule type="cellIs" dxfId="5073" priority="1295" stopIfTrue="1" operator="lessThan">
      <formula>0</formula>
    </cfRule>
  </conditionalFormatting>
  <conditionalFormatting sqref="M12">
    <cfRule type="cellIs" dxfId="5072" priority="1288" stopIfTrue="1" operator="lessThan">
      <formula>0</formula>
    </cfRule>
  </conditionalFormatting>
  <conditionalFormatting sqref="C3:O3">
    <cfRule type="cellIs" dxfId="5071" priority="1280" operator="lessThan">
      <formula>0</formula>
    </cfRule>
  </conditionalFormatting>
  <conditionalFormatting sqref="N12">
    <cfRule type="cellIs" dxfId="5070" priority="1278" stopIfTrue="1" operator="lessThan">
      <formula>0</formula>
    </cfRule>
  </conditionalFormatting>
  <conditionalFormatting sqref="O11:P11 BE11 AO11:AP11 X11:Y11 A11:C11 BH11:JA11">
    <cfRule type="cellIs" dxfId="5069" priority="1240" stopIfTrue="1" operator="lessThan">
      <formula>0</formula>
    </cfRule>
  </conditionalFormatting>
  <conditionalFormatting sqref="R11">
    <cfRule type="cellIs" dxfId="5068" priority="1239" stopIfTrue="1" operator="lessThan">
      <formula>0</formula>
    </cfRule>
  </conditionalFormatting>
  <conditionalFormatting sqref="T11">
    <cfRule type="cellIs" dxfId="5067" priority="1238" stopIfTrue="1" operator="lessThan">
      <formula>0</formula>
    </cfRule>
  </conditionalFormatting>
  <conditionalFormatting sqref="V11">
    <cfRule type="cellIs" dxfId="5066" priority="1237" stopIfTrue="1" operator="lessThan">
      <formula>0</formula>
    </cfRule>
  </conditionalFormatting>
  <conditionalFormatting sqref="U11">
    <cfRule type="cellIs" dxfId="5065" priority="1236" stopIfTrue="1" operator="lessThan">
      <formula>0</formula>
    </cfRule>
  </conditionalFormatting>
  <conditionalFormatting sqref="D11">
    <cfRule type="cellIs" dxfId="5064" priority="1235" stopIfTrue="1" operator="lessThan">
      <formula>0</formula>
    </cfRule>
  </conditionalFormatting>
  <conditionalFormatting sqref="E11">
    <cfRule type="cellIs" dxfId="5063" priority="1234" stopIfTrue="1" operator="lessThan">
      <formula>0</formula>
    </cfRule>
  </conditionalFormatting>
  <conditionalFormatting sqref="F11">
    <cfRule type="cellIs" dxfId="5062" priority="1233" stopIfTrue="1" operator="lessThan">
      <formula>0</formula>
    </cfRule>
  </conditionalFormatting>
  <conditionalFormatting sqref="G11">
    <cfRule type="cellIs" dxfId="5061" priority="1232" stopIfTrue="1" operator="lessThan">
      <formula>0</formula>
    </cfRule>
  </conditionalFormatting>
  <conditionalFormatting sqref="H11">
    <cfRule type="cellIs" dxfId="5060" priority="1231" stopIfTrue="1" operator="lessThan">
      <formula>0</formula>
    </cfRule>
  </conditionalFormatting>
  <conditionalFormatting sqref="I11">
    <cfRule type="cellIs" dxfId="5059" priority="1230" stopIfTrue="1" operator="lessThan">
      <formula>0</formula>
    </cfRule>
  </conditionalFormatting>
  <conditionalFormatting sqref="J11">
    <cfRule type="cellIs" dxfId="5058" priority="1227" stopIfTrue="1" operator="lessThan">
      <formula>0</formula>
    </cfRule>
  </conditionalFormatting>
  <conditionalFormatting sqref="K11">
    <cfRule type="cellIs" dxfId="5057" priority="1225" stopIfTrue="1" operator="lessThan">
      <formula>0</formula>
    </cfRule>
  </conditionalFormatting>
  <conditionalFormatting sqref="L11">
    <cfRule type="cellIs" dxfId="5056" priority="1224" stopIfTrue="1" operator="lessThan">
      <formula>0</formula>
    </cfRule>
  </conditionalFormatting>
  <conditionalFormatting sqref="M11">
    <cfRule type="cellIs" dxfId="5055" priority="1222" stopIfTrue="1" operator="lessThan">
      <formula>0</formula>
    </cfRule>
  </conditionalFormatting>
  <conditionalFormatting sqref="N11">
    <cfRule type="cellIs" dxfId="5054" priority="1221" stopIfTrue="1" operator="lessThan">
      <formula>0</formula>
    </cfRule>
  </conditionalFormatting>
  <conditionalFormatting sqref="X19:Y19 AO19:AP19 BE19 A19:B19 BH19:JA19">
    <cfRule type="cellIs" dxfId="5053" priority="1218" stopIfTrue="1" operator="lessThan">
      <formula>0</formula>
    </cfRule>
  </conditionalFormatting>
  <conditionalFormatting sqref="R19">
    <cfRule type="cellIs" dxfId="5052" priority="1217" stopIfTrue="1" operator="lessThan">
      <formula>0</formula>
    </cfRule>
  </conditionalFormatting>
  <conditionalFormatting sqref="T19">
    <cfRule type="cellIs" dxfId="5051" priority="1216" stopIfTrue="1" operator="lessThan">
      <formula>0</formula>
    </cfRule>
  </conditionalFormatting>
  <conditionalFormatting sqref="V19">
    <cfRule type="cellIs" dxfId="5050" priority="1215" stopIfTrue="1" operator="lessThan">
      <formula>0</formula>
    </cfRule>
  </conditionalFormatting>
  <conditionalFormatting sqref="U19">
    <cfRule type="cellIs" dxfId="5049" priority="1214" stopIfTrue="1" operator="lessThan">
      <formula>0</formula>
    </cfRule>
  </conditionalFormatting>
  <conditionalFormatting sqref="BE27 AO27:AP27 X27:Y27 T27 A27:B27 BH27:JA27">
    <cfRule type="cellIs" dxfId="5048" priority="1191" stopIfTrue="1" operator="lessThan">
      <formula>0</formula>
    </cfRule>
  </conditionalFormatting>
  <conditionalFormatting sqref="R27">
    <cfRule type="cellIs" dxfId="5047" priority="1190" stopIfTrue="1" operator="lessThan">
      <formula>0</formula>
    </cfRule>
  </conditionalFormatting>
  <conditionalFormatting sqref="V27">
    <cfRule type="cellIs" dxfId="5046" priority="1189" stopIfTrue="1" operator="lessThan">
      <formula>0</formula>
    </cfRule>
  </conditionalFormatting>
  <conditionalFormatting sqref="U27">
    <cfRule type="cellIs" dxfId="5045" priority="1187" stopIfTrue="1" operator="lessThan">
      <formula>0</formula>
    </cfRule>
  </conditionalFormatting>
  <conditionalFormatting sqref="X35:Y35 AO35:AP35 T35">
    <cfRule type="cellIs" dxfId="5044" priority="1162" stopIfTrue="1" operator="lessThan">
      <formula>0</formula>
    </cfRule>
  </conditionalFormatting>
  <conditionalFormatting sqref="BE35 BG35:JA35 A35:B35">
    <cfRule type="cellIs" dxfId="5043" priority="1161" stopIfTrue="1" operator="lessThan">
      <formula>0</formula>
    </cfRule>
  </conditionalFormatting>
  <conditionalFormatting sqref="R35">
    <cfRule type="cellIs" dxfId="5042" priority="1160" stopIfTrue="1" operator="lessThan">
      <formula>0</formula>
    </cfRule>
  </conditionalFormatting>
  <conditionalFormatting sqref="V35">
    <cfRule type="cellIs" dxfId="5041" priority="1159" stopIfTrue="1" operator="lessThan">
      <formula>0</formula>
    </cfRule>
  </conditionalFormatting>
  <conditionalFormatting sqref="U35">
    <cfRule type="cellIs" dxfId="5040" priority="1158" stopIfTrue="1" operator="lessThan">
      <formula>0</formula>
    </cfRule>
  </conditionalFormatting>
  <conditionalFormatting sqref="BF35">
    <cfRule type="cellIs" dxfId="5039" priority="1144" stopIfTrue="1" operator="lessThan">
      <formula>0</formula>
    </cfRule>
  </conditionalFormatting>
  <conditionalFormatting sqref="BE43:JA43 AO43:AP43 X43:Y43 T43 A43:B43">
    <cfRule type="cellIs" dxfId="5038" priority="1134" stopIfTrue="1" operator="lessThan">
      <formula>0</formula>
    </cfRule>
  </conditionalFormatting>
  <conditionalFormatting sqref="R43">
    <cfRule type="cellIs" dxfId="5037" priority="1133" stopIfTrue="1" operator="lessThan">
      <formula>0</formula>
    </cfRule>
  </conditionalFormatting>
  <conditionalFormatting sqref="V43">
    <cfRule type="cellIs" dxfId="5036" priority="1132" stopIfTrue="1" operator="lessThan">
      <formula>0</formula>
    </cfRule>
  </conditionalFormatting>
  <conditionalFormatting sqref="U43">
    <cfRule type="cellIs" dxfId="5035" priority="1131" stopIfTrue="1" operator="lessThan">
      <formula>0</formula>
    </cfRule>
  </conditionalFormatting>
  <conditionalFormatting sqref="A51:B51 X51:Y51 AO51:AP51 BE51:JA51 R51:S51">
    <cfRule type="cellIs" dxfId="5034" priority="1117" stopIfTrue="1" operator="lessThan">
      <formula>0</formula>
    </cfRule>
  </conditionalFormatting>
  <conditionalFormatting sqref="U51:V51">
    <cfRule type="cellIs" dxfId="5033" priority="1116" stopIfTrue="1" operator="lessThan">
      <formula>0</formula>
    </cfRule>
  </conditionalFormatting>
  <conditionalFormatting sqref="T51">
    <cfRule type="cellIs" dxfId="5032" priority="1108" stopIfTrue="1" operator="lessThan">
      <formula>0</formula>
    </cfRule>
  </conditionalFormatting>
  <conditionalFormatting sqref="BE59:JA59 T59 A59:B59">
    <cfRule type="cellIs" dxfId="5031" priority="1096" stopIfTrue="1" operator="lessThan">
      <formula>0</formula>
    </cfRule>
  </conditionalFormatting>
  <conditionalFormatting sqref="R59">
    <cfRule type="cellIs" dxfId="5030" priority="1095" stopIfTrue="1" operator="lessThan">
      <formula>0</formula>
    </cfRule>
  </conditionalFormatting>
  <conditionalFormatting sqref="V59">
    <cfRule type="cellIs" dxfId="5029" priority="1094" stopIfTrue="1" operator="lessThan">
      <formula>0</formula>
    </cfRule>
  </conditionalFormatting>
  <conditionalFormatting sqref="U59">
    <cfRule type="cellIs" dxfId="5028" priority="1093" stopIfTrue="1" operator="lessThan">
      <formula>0</formula>
    </cfRule>
  </conditionalFormatting>
  <conditionalFormatting sqref="X59:Y59">
    <cfRule type="cellIs" dxfId="5027" priority="1087" stopIfTrue="1" operator="lessThan">
      <formula>0</formula>
    </cfRule>
  </conditionalFormatting>
  <conditionalFormatting sqref="AO59:AP59">
    <cfRule type="cellIs" dxfId="5026" priority="1086" stopIfTrue="1" operator="lessThan">
      <formula>0</formula>
    </cfRule>
  </conditionalFormatting>
  <conditionalFormatting sqref="BE68 AN68 R68:V68 BH68:II68">
    <cfRule type="cellIs" dxfId="5025" priority="1075" stopIfTrue="1" operator="lessThan">
      <formula>0</formula>
    </cfRule>
  </conditionalFormatting>
  <conditionalFormatting sqref="A68:B68">
    <cfRule type="cellIs" dxfId="5024" priority="1074" operator="lessThan">
      <formula>0</formula>
    </cfRule>
  </conditionalFormatting>
  <conditionalFormatting sqref="X68:Y68">
    <cfRule type="cellIs" dxfId="5023" priority="1073" operator="lessThan">
      <formula>0</formula>
    </cfRule>
  </conditionalFormatting>
  <conditionalFormatting sqref="AO68:AP68">
    <cfRule type="cellIs" dxfId="5022" priority="1072" operator="lessThan">
      <formula>0</formula>
    </cfRule>
  </conditionalFormatting>
  <conditionalFormatting sqref="B36:B37">
    <cfRule type="cellIs" dxfId="5021" priority="1065" stopIfTrue="1" operator="lessThan">
      <formula>0</formula>
    </cfRule>
  </conditionalFormatting>
  <conditionalFormatting sqref="B69:B70">
    <cfRule type="cellIs" dxfId="5020" priority="1064" stopIfTrue="1" operator="lessThan">
      <formula>0</formula>
    </cfRule>
  </conditionalFormatting>
  <conditionalFormatting sqref="Y69:Y70">
    <cfRule type="cellIs" dxfId="5019" priority="1063" stopIfTrue="1" operator="lessThan">
      <formula>0</formula>
    </cfRule>
  </conditionalFormatting>
  <conditionalFormatting sqref="Y60:Y61">
    <cfRule type="cellIs" dxfId="5018" priority="1062" stopIfTrue="1" operator="lessThan">
      <formula>0</formula>
    </cfRule>
  </conditionalFormatting>
  <conditionalFormatting sqref="AP60:AP61">
    <cfRule type="cellIs" dxfId="5017" priority="1061" stopIfTrue="1" operator="lessThan">
      <formula>0</formula>
    </cfRule>
  </conditionalFormatting>
  <conditionalFormatting sqref="AP69:AP70">
    <cfRule type="cellIs" dxfId="5016" priority="1060" stopIfTrue="1" operator="lessThan">
      <formula>0</formula>
    </cfRule>
  </conditionalFormatting>
  <conditionalFormatting sqref="N21:P21 O20:P20 C15:J18 M15:P18 C20:C21">
    <cfRule type="cellIs" dxfId="5015" priority="867" stopIfTrue="1" operator="lessThan">
      <formula>0</formula>
    </cfRule>
  </conditionalFormatting>
  <conditionalFormatting sqref="D21">
    <cfRule type="cellIs" dxfId="5014" priority="866" stopIfTrue="1" operator="lessThan">
      <formula>0</formula>
    </cfRule>
  </conditionalFormatting>
  <conditionalFormatting sqref="E21">
    <cfRule type="cellIs" dxfId="5013" priority="865" stopIfTrue="1" operator="lessThan">
      <formula>0</formula>
    </cfRule>
  </conditionalFormatting>
  <conditionalFormatting sqref="F21">
    <cfRule type="cellIs" dxfId="5012" priority="864" stopIfTrue="1" operator="lessThan">
      <formula>0</formula>
    </cfRule>
  </conditionalFormatting>
  <conditionalFormatting sqref="G21">
    <cfRule type="cellIs" dxfId="5011" priority="863" stopIfTrue="1" operator="lessThan">
      <formula>0</formula>
    </cfRule>
  </conditionalFormatting>
  <conditionalFormatting sqref="H21">
    <cfRule type="cellIs" dxfId="5010" priority="862" stopIfTrue="1" operator="lessThan">
      <formula>0</formula>
    </cfRule>
  </conditionalFormatting>
  <conditionalFormatting sqref="I21">
    <cfRule type="cellIs" dxfId="5009" priority="861" stopIfTrue="1" operator="lessThan">
      <formula>0</formula>
    </cfRule>
  </conditionalFormatting>
  <conditionalFormatting sqref="M21">
    <cfRule type="cellIs" dxfId="5008" priority="860" stopIfTrue="1" operator="lessThan">
      <formula>0</formula>
    </cfRule>
  </conditionalFormatting>
  <conditionalFormatting sqref="C22">
    <cfRule type="cellIs" dxfId="5007" priority="859" stopIfTrue="1" operator="lessThan">
      <formula>0</formula>
    </cfRule>
  </conditionalFormatting>
  <conditionalFormatting sqref="N22">
    <cfRule type="cellIs" dxfId="5006" priority="858" stopIfTrue="1" operator="lessThan">
      <formula>0</formula>
    </cfRule>
  </conditionalFormatting>
  <conditionalFormatting sqref="D22">
    <cfRule type="cellIs" dxfId="5005" priority="857" stopIfTrue="1" operator="lessThan">
      <formula>0</formula>
    </cfRule>
  </conditionalFormatting>
  <conditionalFormatting sqref="E22">
    <cfRule type="cellIs" dxfId="5004" priority="856" stopIfTrue="1" operator="lessThan">
      <formula>0</formula>
    </cfRule>
  </conditionalFormatting>
  <conditionalFormatting sqref="F22">
    <cfRule type="cellIs" dxfId="5003" priority="855" stopIfTrue="1" operator="lessThan">
      <formula>0</formula>
    </cfRule>
  </conditionalFormatting>
  <conditionalFormatting sqref="G22">
    <cfRule type="cellIs" dxfId="5002" priority="854" stopIfTrue="1" operator="lessThan">
      <formula>0</formula>
    </cfRule>
  </conditionalFormatting>
  <conditionalFormatting sqref="H22">
    <cfRule type="cellIs" dxfId="5001" priority="853" stopIfTrue="1" operator="lessThan">
      <formula>0</formula>
    </cfRule>
  </conditionalFormatting>
  <conditionalFormatting sqref="I22">
    <cfRule type="cellIs" dxfId="5000" priority="852" stopIfTrue="1" operator="lessThan">
      <formula>0</formula>
    </cfRule>
  </conditionalFormatting>
  <conditionalFormatting sqref="M22">
    <cfRule type="cellIs" dxfId="4999" priority="851" stopIfTrue="1" operator="lessThan">
      <formula>0</formula>
    </cfRule>
  </conditionalFormatting>
  <conditionalFormatting sqref="O22:P22">
    <cfRule type="cellIs" dxfId="4998" priority="850" stopIfTrue="1" operator="lessThan">
      <formula>0</formula>
    </cfRule>
  </conditionalFormatting>
  <conditionalFormatting sqref="D20">
    <cfRule type="cellIs" dxfId="4997" priority="849" stopIfTrue="1" operator="lessThan">
      <formula>0</formula>
    </cfRule>
  </conditionalFormatting>
  <conditionalFormatting sqref="E20">
    <cfRule type="cellIs" dxfId="4996" priority="848" stopIfTrue="1" operator="lessThan">
      <formula>0</formula>
    </cfRule>
  </conditionalFormatting>
  <conditionalFormatting sqref="F20">
    <cfRule type="cellIs" dxfId="4995" priority="847" stopIfTrue="1" operator="lessThan">
      <formula>0</formula>
    </cfRule>
  </conditionalFormatting>
  <conditionalFormatting sqref="G20">
    <cfRule type="cellIs" dxfId="4994" priority="846" stopIfTrue="1" operator="lessThan">
      <formula>0</formula>
    </cfRule>
  </conditionalFormatting>
  <conditionalFormatting sqref="H20">
    <cfRule type="cellIs" dxfId="4993" priority="845" stopIfTrue="1" operator="lessThan">
      <formula>0</formula>
    </cfRule>
  </conditionalFormatting>
  <conditionalFormatting sqref="I20">
    <cfRule type="cellIs" dxfId="4992" priority="844" stopIfTrue="1" operator="lessThan">
      <formula>0</formula>
    </cfRule>
  </conditionalFormatting>
  <conditionalFormatting sqref="J21">
    <cfRule type="cellIs" dxfId="4991" priority="843" stopIfTrue="1" operator="lessThan">
      <formula>0</formula>
    </cfRule>
  </conditionalFormatting>
  <conditionalFormatting sqref="J22">
    <cfRule type="cellIs" dxfId="4990" priority="842" stopIfTrue="1" operator="lessThan">
      <formula>0</formula>
    </cfRule>
  </conditionalFormatting>
  <conditionalFormatting sqref="J20">
    <cfRule type="cellIs" dxfId="4989" priority="841" stopIfTrue="1" operator="lessThan">
      <formula>0</formula>
    </cfRule>
  </conditionalFormatting>
  <conditionalFormatting sqref="K15:L18">
    <cfRule type="cellIs" dxfId="4988" priority="840" stopIfTrue="1" operator="lessThan">
      <formula>0</formula>
    </cfRule>
  </conditionalFormatting>
  <conditionalFormatting sqref="K21">
    <cfRule type="cellIs" dxfId="4987" priority="839" stopIfTrue="1" operator="lessThan">
      <formula>0</formula>
    </cfRule>
  </conditionalFormatting>
  <conditionalFormatting sqref="K22">
    <cfRule type="cellIs" dxfId="4986" priority="838" stopIfTrue="1" operator="lessThan">
      <formula>0</formula>
    </cfRule>
  </conditionalFormatting>
  <conditionalFormatting sqref="K20">
    <cfRule type="cellIs" dxfId="4985" priority="837" stopIfTrue="1" operator="lessThan">
      <formula>0</formula>
    </cfRule>
  </conditionalFormatting>
  <conditionalFormatting sqref="L21">
    <cfRule type="cellIs" dxfId="4984" priority="836" stopIfTrue="1" operator="lessThan">
      <formula>0</formula>
    </cfRule>
  </conditionalFormatting>
  <conditionalFormatting sqref="L22">
    <cfRule type="cellIs" dxfId="4983" priority="835" stopIfTrue="1" operator="lessThan">
      <formula>0</formula>
    </cfRule>
  </conditionalFormatting>
  <conditionalFormatting sqref="L20">
    <cfRule type="cellIs" dxfId="4982" priority="834" stopIfTrue="1" operator="lessThan">
      <formula>0</formula>
    </cfRule>
  </conditionalFormatting>
  <conditionalFormatting sqref="M20">
    <cfRule type="cellIs" dxfId="4981" priority="833" stopIfTrue="1" operator="lessThan">
      <formula>0</formula>
    </cfRule>
  </conditionalFormatting>
  <conditionalFormatting sqref="N20">
    <cfRule type="cellIs" dxfId="4980" priority="832" stopIfTrue="1" operator="lessThan">
      <formula>0</formula>
    </cfRule>
  </conditionalFormatting>
  <conditionalFormatting sqref="O19:P19 C19">
    <cfRule type="cellIs" dxfId="4979" priority="831" stopIfTrue="1" operator="lessThan">
      <formula>0</formula>
    </cfRule>
  </conditionalFormatting>
  <conditionalFormatting sqref="D19">
    <cfRule type="cellIs" dxfId="4978" priority="830" stopIfTrue="1" operator="lessThan">
      <formula>0</formula>
    </cfRule>
  </conditionalFormatting>
  <conditionalFormatting sqref="E19">
    <cfRule type="cellIs" dxfId="4977" priority="829" stopIfTrue="1" operator="lessThan">
      <formula>0</formula>
    </cfRule>
  </conditionalFormatting>
  <conditionalFormatting sqref="F19">
    <cfRule type="cellIs" dxfId="4976" priority="828" stopIfTrue="1" operator="lessThan">
      <formula>0</formula>
    </cfRule>
  </conditionalFormatting>
  <conditionalFormatting sqref="G19">
    <cfRule type="cellIs" dxfId="4975" priority="827" stopIfTrue="1" operator="lessThan">
      <formula>0</formula>
    </cfRule>
  </conditionalFormatting>
  <conditionalFormatting sqref="H19">
    <cfRule type="cellIs" dxfId="4974" priority="826" stopIfTrue="1" operator="lessThan">
      <formula>0</formula>
    </cfRule>
  </conditionalFormatting>
  <conditionalFormatting sqref="I19">
    <cfRule type="cellIs" dxfId="4973" priority="825" stopIfTrue="1" operator="lessThan">
      <formula>0</formula>
    </cfRule>
  </conditionalFormatting>
  <conditionalFormatting sqref="J19">
    <cfRule type="cellIs" dxfId="4972" priority="824" stopIfTrue="1" operator="lessThan">
      <formula>0</formula>
    </cfRule>
  </conditionalFormatting>
  <conditionalFormatting sqref="K19">
    <cfRule type="cellIs" dxfId="4971" priority="823" stopIfTrue="1" operator="lessThan">
      <formula>0</formula>
    </cfRule>
  </conditionalFormatting>
  <conditionalFormatting sqref="L19">
    <cfRule type="cellIs" dxfId="4970" priority="822" stopIfTrue="1" operator="lessThan">
      <formula>0</formula>
    </cfRule>
  </conditionalFormatting>
  <conditionalFormatting sqref="M19">
    <cfRule type="cellIs" dxfId="4969" priority="821" stopIfTrue="1" operator="lessThan">
      <formula>0</formula>
    </cfRule>
  </conditionalFormatting>
  <conditionalFormatting sqref="N19">
    <cfRule type="cellIs" dxfId="4968" priority="820" stopIfTrue="1" operator="lessThan">
      <formula>0</formula>
    </cfRule>
  </conditionalFormatting>
  <conditionalFormatting sqref="N29:P29 O28:P28 C23:J26 M23:P26 C28:C29">
    <cfRule type="cellIs" dxfId="4967" priority="819" stopIfTrue="1" operator="lessThan">
      <formula>0</formula>
    </cfRule>
  </conditionalFormatting>
  <conditionalFormatting sqref="D29">
    <cfRule type="cellIs" dxfId="4966" priority="818" stopIfTrue="1" operator="lessThan">
      <formula>0</formula>
    </cfRule>
  </conditionalFormatting>
  <conditionalFormatting sqref="E29">
    <cfRule type="cellIs" dxfId="4965" priority="817" stopIfTrue="1" operator="lessThan">
      <formula>0</formula>
    </cfRule>
  </conditionalFormatting>
  <conditionalFormatting sqref="F29">
    <cfRule type="cellIs" dxfId="4964" priority="816" stopIfTrue="1" operator="lessThan">
      <formula>0</formula>
    </cfRule>
  </conditionalFormatting>
  <conditionalFormatting sqref="G29">
    <cfRule type="cellIs" dxfId="4963" priority="815" stopIfTrue="1" operator="lessThan">
      <formula>0</formula>
    </cfRule>
  </conditionalFormatting>
  <conditionalFormatting sqref="H29">
    <cfRule type="cellIs" dxfId="4962" priority="814" stopIfTrue="1" operator="lessThan">
      <formula>0</formula>
    </cfRule>
  </conditionalFormatting>
  <conditionalFormatting sqref="I29">
    <cfRule type="cellIs" dxfId="4961" priority="813" stopIfTrue="1" operator="lessThan">
      <formula>0</formula>
    </cfRule>
  </conditionalFormatting>
  <conditionalFormatting sqref="M29">
    <cfRule type="cellIs" dxfId="4960" priority="812" stopIfTrue="1" operator="lessThan">
      <formula>0</formula>
    </cfRule>
  </conditionalFormatting>
  <conditionalFormatting sqref="C30">
    <cfRule type="cellIs" dxfId="4959" priority="811" stopIfTrue="1" operator="lessThan">
      <formula>0</formula>
    </cfRule>
  </conditionalFormatting>
  <conditionalFormatting sqref="N30">
    <cfRule type="cellIs" dxfId="4958" priority="810" stopIfTrue="1" operator="lessThan">
      <formula>0</formula>
    </cfRule>
  </conditionalFormatting>
  <conditionalFormatting sqref="D30">
    <cfRule type="cellIs" dxfId="4957" priority="809" stopIfTrue="1" operator="lessThan">
      <formula>0</formula>
    </cfRule>
  </conditionalFormatting>
  <conditionalFormatting sqref="E30">
    <cfRule type="cellIs" dxfId="4956" priority="808" stopIfTrue="1" operator="lessThan">
      <formula>0</formula>
    </cfRule>
  </conditionalFormatting>
  <conditionalFormatting sqref="F30">
    <cfRule type="cellIs" dxfId="4955" priority="807" stopIfTrue="1" operator="lessThan">
      <formula>0</formula>
    </cfRule>
  </conditionalFormatting>
  <conditionalFormatting sqref="G30">
    <cfRule type="cellIs" dxfId="4954" priority="806" stopIfTrue="1" operator="lessThan">
      <formula>0</formula>
    </cfRule>
  </conditionalFormatting>
  <conditionalFormatting sqref="H30">
    <cfRule type="cellIs" dxfId="4953" priority="805" stopIfTrue="1" operator="lessThan">
      <formula>0</formula>
    </cfRule>
  </conditionalFormatting>
  <conditionalFormatting sqref="I30">
    <cfRule type="cellIs" dxfId="4952" priority="804" stopIfTrue="1" operator="lessThan">
      <formula>0</formula>
    </cfRule>
  </conditionalFormatting>
  <conditionalFormatting sqref="M30">
    <cfRule type="cellIs" dxfId="4951" priority="803" stopIfTrue="1" operator="lessThan">
      <formula>0</formula>
    </cfRule>
  </conditionalFormatting>
  <conditionalFormatting sqref="O30:P30">
    <cfRule type="cellIs" dxfId="4950" priority="802" stopIfTrue="1" operator="lessThan">
      <formula>0</formula>
    </cfRule>
  </conditionalFormatting>
  <conditionalFormatting sqref="D28">
    <cfRule type="cellIs" dxfId="4949" priority="801" stopIfTrue="1" operator="lessThan">
      <formula>0</formula>
    </cfRule>
  </conditionalFormatting>
  <conditionalFormatting sqref="E28">
    <cfRule type="cellIs" dxfId="4948" priority="800" stopIfTrue="1" operator="lessThan">
      <formula>0</formula>
    </cfRule>
  </conditionalFormatting>
  <conditionalFormatting sqref="F28">
    <cfRule type="cellIs" dxfId="4947" priority="799" stopIfTrue="1" operator="lessThan">
      <formula>0</formula>
    </cfRule>
  </conditionalFormatting>
  <conditionalFormatting sqref="G28">
    <cfRule type="cellIs" dxfId="4946" priority="798" stopIfTrue="1" operator="lessThan">
      <formula>0</formula>
    </cfRule>
  </conditionalFormatting>
  <conditionalFormatting sqref="H28">
    <cfRule type="cellIs" dxfId="4945" priority="797" stopIfTrue="1" operator="lessThan">
      <formula>0</formula>
    </cfRule>
  </conditionalFormatting>
  <conditionalFormatting sqref="I28">
    <cfRule type="cellIs" dxfId="4944" priority="796" stopIfTrue="1" operator="lessThan">
      <formula>0</formula>
    </cfRule>
  </conditionalFormatting>
  <conditionalFormatting sqref="J29">
    <cfRule type="cellIs" dxfId="4943" priority="795" stopIfTrue="1" operator="lessThan">
      <formula>0</formula>
    </cfRule>
  </conditionalFormatting>
  <conditionalFormatting sqref="J30">
    <cfRule type="cellIs" dxfId="4942" priority="794" stopIfTrue="1" operator="lessThan">
      <formula>0</formula>
    </cfRule>
  </conditionalFormatting>
  <conditionalFormatting sqref="J28">
    <cfRule type="cellIs" dxfId="4941" priority="793" stopIfTrue="1" operator="lessThan">
      <formula>0</formula>
    </cfRule>
  </conditionalFormatting>
  <conditionalFormatting sqref="K23:L26">
    <cfRule type="cellIs" dxfId="4940" priority="792" stopIfTrue="1" operator="lessThan">
      <formula>0</formula>
    </cfRule>
  </conditionalFormatting>
  <conditionalFormatting sqref="K29">
    <cfRule type="cellIs" dxfId="4939" priority="791" stopIfTrue="1" operator="lessThan">
      <formula>0</formula>
    </cfRule>
  </conditionalFormatting>
  <conditionalFormatting sqref="K30">
    <cfRule type="cellIs" dxfId="4938" priority="790" stopIfTrue="1" operator="lessThan">
      <formula>0</formula>
    </cfRule>
  </conditionalFormatting>
  <conditionalFormatting sqref="K28">
    <cfRule type="cellIs" dxfId="4937" priority="789" stopIfTrue="1" operator="lessThan">
      <formula>0</formula>
    </cfRule>
  </conditionalFormatting>
  <conditionalFormatting sqref="L29">
    <cfRule type="cellIs" dxfId="4936" priority="788" stopIfTrue="1" operator="lessThan">
      <formula>0</formula>
    </cfRule>
  </conditionalFormatting>
  <conditionalFormatting sqref="L30">
    <cfRule type="cellIs" dxfId="4935" priority="787" stopIfTrue="1" operator="lessThan">
      <formula>0</formula>
    </cfRule>
  </conditionalFormatting>
  <conditionalFormatting sqref="L28">
    <cfRule type="cellIs" dxfId="4934" priority="786" stopIfTrue="1" operator="lessThan">
      <formula>0</formula>
    </cfRule>
  </conditionalFormatting>
  <conditionalFormatting sqref="M28">
    <cfRule type="cellIs" dxfId="4933" priority="785" stopIfTrue="1" operator="lessThan">
      <formula>0</formula>
    </cfRule>
  </conditionalFormatting>
  <conditionalFormatting sqref="N28">
    <cfRule type="cellIs" dxfId="4932" priority="784" stopIfTrue="1" operator="lessThan">
      <formula>0</formula>
    </cfRule>
  </conditionalFormatting>
  <conditionalFormatting sqref="O27:P27 C27">
    <cfRule type="cellIs" dxfId="4931" priority="783" stopIfTrue="1" operator="lessThan">
      <formula>0</formula>
    </cfRule>
  </conditionalFormatting>
  <conditionalFormatting sqref="D27">
    <cfRule type="cellIs" dxfId="4930" priority="782" stopIfTrue="1" operator="lessThan">
      <formula>0</formula>
    </cfRule>
  </conditionalFormatting>
  <conditionalFormatting sqref="E27">
    <cfRule type="cellIs" dxfId="4929" priority="781" stopIfTrue="1" operator="lessThan">
      <formula>0</formula>
    </cfRule>
  </conditionalFormatting>
  <conditionalFormatting sqref="F27">
    <cfRule type="cellIs" dxfId="4928" priority="780" stopIfTrue="1" operator="lessThan">
      <formula>0</formula>
    </cfRule>
  </conditionalFormatting>
  <conditionalFormatting sqref="G27">
    <cfRule type="cellIs" dxfId="4927" priority="779" stopIfTrue="1" operator="lessThan">
      <formula>0</formula>
    </cfRule>
  </conditionalFormatting>
  <conditionalFormatting sqref="H27">
    <cfRule type="cellIs" dxfId="4926" priority="778" stopIfTrue="1" operator="lessThan">
      <formula>0</formula>
    </cfRule>
  </conditionalFormatting>
  <conditionalFormatting sqref="I27">
    <cfRule type="cellIs" dxfId="4925" priority="777" stopIfTrue="1" operator="lessThan">
      <formula>0</formula>
    </cfRule>
  </conditionalFormatting>
  <conditionalFormatting sqref="J27">
    <cfRule type="cellIs" dxfId="4924" priority="776" stopIfTrue="1" operator="lessThan">
      <formula>0</formula>
    </cfRule>
  </conditionalFormatting>
  <conditionalFormatting sqref="K27">
    <cfRule type="cellIs" dxfId="4923" priority="775" stopIfTrue="1" operator="lessThan">
      <formula>0</formula>
    </cfRule>
  </conditionalFormatting>
  <conditionalFormatting sqref="L27">
    <cfRule type="cellIs" dxfId="4922" priority="774" stopIfTrue="1" operator="lessThan">
      <formula>0</formula>
    </cfRule>
  </conditionalFormatting>
  <conditionalFormatting sqref="M27">
    <cfRule type="cellIs" dxfId="4921" priority="773" stopIfTrue="1" operator="lessThan">
      <formula>0</formula>
    </cfRule>
  </conditionalFormatting>
  <conditionalFormatting sqref="N27">
    <cfRule type="cellIs" dxfId="4920" priority="772" stopIfTrue="1" operator="lessThan">
      <formula>0</formula>
    </cfRule>
  </conditionalFormatting>
  <conditionalFormatting sqref="N37:P37 O36:P36 C31:J34 M31:P34 C36:C37">
    <cfRule type="cellIs" dxfId="4919" priority="771" stopIfTrue="1" operator="lessThan">
      <formula>0</formula>
    </cfRule>
  </conditionalFormatting>
  <conditionalFormatting sqref="D37">
    <cfRule type="cellIs" dxfId="4918" priority="770" stopIfTrue="1" operator="lessThan">
      <formula>0</formula>
    </cfRule>
  </conditionalFormatting>
  <conditionalFormatting sqref="E37">
    <cfRule type="cellIs" dxfId="4917" priority="769" stopIfTrue="1" operator="lessThan">
      <formula>0</formula>
    </cfRule>
  </conditionalFormatting>
  <conditionalFormatting sqref="F37">
    <cfRule type="cellIs" dxfId="4916" priority="768" stopIfTrue="1" operator="lessThan">
      <formula>0</formula>
    </cfRule>
  </conditionalFormatting>
  <conditionalFormatting sqref="G37">
    <cfRule type="cellIs" dxfId="4915" priority="767" stopIfTrue="1" operator="lessThan">
      <formula>0</formula>
    </cfRule>
  </conditionalFormatting>
  <conditionalFormatting sqref="H37">
    <cfRule type="cellIs" dxfId="4914" priority="766" stopIfTrue="1" operator="lessThan">
      <formula>0</formula>
    </cfRule>
  </conditionalFormatting>
  <conditionalFormatting sqref="I37">
    <cfRule type="cellIs" dxfId="4913" priority="765" stopIfTrue="1" operator="lessThan">
      <formula>0</formula>
    </cfRule>
  </conditionalFormatting>
  <conditionalFormatting sqref="M37">
    <cfRule type="cellIs" dxfId="4912" priority="764" stopIfTrue="1" operator="lessThan">
      <formula>0</formula>
    </cfRule>
  </conditionalFormatting>
  <conditionalFormatting sqref="C38">
    <cfRule type="cellIs" dxfId="4911" priority="763" stopIfTrue="1" operator="lessThan">
      <formula>0</formula>
    </cfRule>
  </conditionalFormatting>
  <conditionalFormatting sqref="N38">
    <cfRule type="cellIs" dxfId="4910" priority="762" stopIfTrue="1" operator="lessThan">
      <formula>0</formula>
    </cfRule>
  </conditionalFormatting>
  <conditionalFormatting sqref="D38">
    <cfRule type="cellIs" dxfId="4909" priority="761" stopIfTrue="1" operator="lessThan">
      <formula>0</formula>
    </cfRule>
  </conditionalFormatting>
  <conditionalFormatting sqref="E38">
    <cfRule type="cellIs" dxfId="4908" priority="760" stopIfTrue="1" operator="lessThan">
      <formula>0</formula>
    </cfRule>
  </conditionalFormatting>
  <conditionalFormatting sqref="F38">
    <cfRule type="cellIs" dxfId="4907" priority="759" stopIfTrue="1" operator="lessThan">
      <formula>0</formula>
    </cfRule>
  </conditionalFormatting>
  <conditionalFormatting sqref="G38">
    <cfRule type="cellIs" dxfId="4906" priority="758" stopIfTrue="1" operator="lessThan">
      <formula>0</formula>
    </cfRule>
  </conditionalFormatting>
  <conditionalFormatting sqref="H38">
    <cfRule type="cellIs" dxfId="4905" priority="757" stopIfTrue="1" operator="lessThan">
      <formula>0</formula>
    </cfRule>
  </conditionalFormatting>
  <conditionalFormatting sqref="I38">
    <cfRule type="cellIs" dxfId="4904" priority="756" stopIfTrue="1" operator="lessThan">
      <formula>0</formula>
    </cfRule>
  </conditionalFormatting>
  <conditionalFormatting sqref="M38">
    <cfRule type="cellIs" dxfId="4903" priority="755" stopIfTrue="1" operator="lessThan">
      <formula>0</formula>
    </cfRule>
  </conditionalFormatting>
  <conditionalFormatting sqref="O38:P38">
    <cfRule type="cellIs" dxfId="4902" priority="754" stopIfTrue="1" operator="lessThan">
      <formula>0</formula>
    </cfRule>
  </conditionalFormatting>
  <conditionalFormatting sqref="D36">
    <cfRule type="cellIs" dxfId="4901" priority="753" stopIfTrue="1" operator="lessThan">
      <formula>0</formula>
    </cfRule>
  </conditionalFormatting>
  <conditionalFormatting sqref="E36">
    <cfRule type="cellIs" dxfId="4900" priority="752" stopIfTrue="1" operator="lessThan">
      <formula>0</formula>
    </cfRule>
  </conditionalFormatting>
  <conditionalFormatting sqref="F36">
    <cfRule type="cellIs" dxfId="4899" priority="751" stopIfTrue="1" operator="lessThan">
      <formula>0</formula>
    </cfRule>
  </conditionalFormatting>
  <conditionalFormatting sqref="G36">
    <cfRule type="cellIs" dxfId="4898" priority="750" stopIfTrue="1" operator="lessThan">
      <formula>0</formula>
    </cfRule>
  </conditionalFormatting>
  <conditionalFormatting sqref="I36">
    <cfRule type="cellIs" dxfId="4897" priority="748" stopIfTrue="1" operator="lessThan">
      <formula>0</formula>
    </cfRule>
  </conditionalFormatting>
  <conditionalFormatting sqref="J37">
    <cfRule type="cellIs" dxfId="4896" priority="747" stopIfTrue="1" operator="lessThan">
      <formula>0</formula>
    </cfRule>
  </conditionalFormatting>
  <conditionalFormatting sqref="J38">
    <cfRule type="cellIs" dxfId="4895" priority="746" stopIfTrue="1" operator="lessThan">
      <formula>0</formula>
    </cfRule>
  </conditionalFormatting>
  <conditionalFormatting sqref="J36">
    <cfRule type="cellIs" dxfId="4894" priority="745" stopIfTrue="1" operator="lessThan">
      <formula>0</formula>
    </cfRule>
  </conditionalFormatting>
  <conditionalFormatting sqref="K31:L34">
    <cfRule type="cellIs" dxfId="4893" priority="744" stopIfTrue="1" operator="lessThan">
      <formula>0</formula>
    </cfRule>
  </conditionalFormatting>
  <conditionalFormatting sqref="K37">
    <cfRule type="cellIs" dxfId="4892" priority="743" stopIfTrue="1" operator="lessThan">
      <formula>0</formula>
    </cfRule>
  </conditionalFormatting>
  <conditionalFormatting sqref="K38">
    <cfRule type="cellIs" dxfId="4891" priority="742" stopIfTrue="1" operator="lessThan">
      <formula>0</formula>
    </cfRule>
  </conditionalFormatting>
  <conditionalFormatting sqref="K36">
    <cfRule type="cellIs" dxfId="4890" priority="741" stopIfTrue="1" operator="lessThan">
      <formula>0</formula>
    </cfRule>
  </conditionalFormatting>
  <conditionalFormatting sqref="L37">
    <cfRule type="cellIs" dxfId="4889" priority="740" stopIfTrue="1" operator="lessThan">
      <formula>0</formula>
    </cfRule>
  </conditionalFormatting>
  <conditionalFormatting sqref="L38">
    <cfRule type="cellIs" dxfId="4888" priority="739" stopIfTrue="1" operator="lessThan">
      <formula>0</formula>
    </cfRule>
  </conditionalFormatting>
  <conditionalFormatting sqref="L36">
    <cfRule type="cellIs" dxfId="4887" priority="738" stopIfTrue="1" operator="lessThan">
      <formula>0</formula>
    </cfRule>
  </conditionalFormatting>
  <conditionalFormatting sqref="M36">
    <cfRule type="cellIs" dxfId="4886" priority="737" stopIfTrue="1" operator="lessThan">
      <formula>0</formula>
    </cfRule>
  </conditionalFormatting>
  <conditionalFormatting sqref="N36">
    <cfRule type="cellIs" dxfId="4885" priority="736" stopIfTrue="1" operator="lessThan">
      <formula>0</formula>
    </cfRule>
  </conditionalFormatting>
  <conditionalFormatting sqref="O35:P35 C35">
    <cfRule type="cellIs" dxfId="4884" priority="735" stopIfTrue="1" operator="lessThan">
      <formula>0</formula>
    </cfRule>
  </conditionalFormatting>
  <conditionalFormatting sqref="D35">
    <cfRule type="cellIs" dxfId="4883" priority="734" stopIfTrue="1" operator="lessThan">
      <formula>0</formula>
    </cfRule>
  </conditionalFormatting>
  <conditionalFormatting sqref="E35">
    <cfRule type="cellIs" dxfId="4882" priority="733" stopIfTrue="1" operator="lessThan">
      <formula>0</formula>
    </cfRule>
  </conditionalFormatting>
  <conditionalFormatting sqref="F35">
    <cfRule type="cellIs" dxfId="4881" priority="732" stopIfTrue="1" operator="lessThan">
      <formula>0</formula>
    </cfRule>
  </conditionalFormatting>
  <conditionalFormatting sqref="G35">
    <cfRule type="cellIs" dxfId="4880" priority="731" stopIfTrue="1" operator="lessThan">
      <formula>0</formula>
    </cfRule>
  </conditionalFormatting>
  <conditionalFormatting sqref="H35">
    <cfRule type="cellIs" dxfId="4879" priority="730" stopIfTrue="1" operator="lessThan">
      <formula>0</formula>
    </cfRule>
  </conditionalFormatting>
  <conditionalFormatting sqref="I35">
    <cfRule type="cellIs" dxfId="4878" priority="729" stopIfTrue="1" operator="lessThan">
      <formula>0</formula>
    </cfRule>
  </conditionalFormatting>
  <conditionalFormatting sqref="J35">
    <cfRule type="cellIs" dxfId="4877" priority="728" stopIfTrue="1" operator="lessThan">
      <formula>0</formula>
    </cfRule>
  </conditionalFormatting>
  <conditionalFormatting sqref="K35">
    <cfRule type="cellIs" dxfId="4876" priority="727" stopIfTrue="1" operator="lessThan">
      <formula>0</formula>
    </cfRule>
  </conditionalFormatting>
  <conditionalFormatting sqref="L35">
    <cfRule type="cellIs" dxfId="4875" priority="726" stopIfTrue="1" operator="lessThan">
      <formula>0</formula>
    </cfRule>
  </conditionalFormatting>
  <conditionalFormatting sqref="M35">
    <cfRule type="cellIs" dxfId="4874" priority="725" stopIfTrue="1" operator="lessThan">
      <formula>0</formula>
    </cfRule>
  </conditionalFormatting>
  <conditionalFormatting sqref="N35">
    <cfRule type="cellIs" dxfId="4873" priority="724" stopIfTrue="1" operator="lessThan">
      <formula>0</formula>
    </cfRule>
  </conditionalFormatting>
  <conditionalFormatting sqref="N45:P45 O44:P44 C39:J42 M39:P42 C44:C45">
    <cfRule type="cellIs" dxfId="4872" priority="722" stopIfTrue="1" operator="lessThan">
      <formula>0</formula>
    </cfRule>
  </conditionalFormatting>
  <conditionalFormatting sqref="D45">
    <cfRule type="cellIs" dxfId="4871" priority="721" stopIfTrue="1" operator="lessThan">
      <formula>0</formula>
    </cfRule>
  </conditionalFormatting>
  <conditionalFormatting sqref="E45">
    <cfRule type="cellIs" dxfId="4870" priority="720" stopIfTrue="1" operator="lessThan">
      <formula>0</formula>
    </cfRule>
  </conditionalFormatting>
  <conditionalFormatting sqref="F45">
    <cfRule type="cellIs" dxfId="4869" priority="719" stopIfTrue="1" operator="lessThan">
      <formula>0</formula>
    </cfRule>
  </conditionalFormatting>
  <conditionalFormatting sqref="G45">
    <cfRule type="cellIs" dxfId="4868" priority="718" stopIfTrue="1" operator="lessThan">
      <formula>0</formula>
    </cfRule>
  </conditionalFormatting>
  <conditionalFormatting sqref="H45">
    <cfRule type="cellIs" dxfId="4867" priority="717" stopIfTrue="1" operator="lessThan">
      <formula>0</formula>
    </cfRule>
  </conditionalFormatting>
  <conditionalFormatting sqref="I45">
    <cfRule type="cellIs" dxfId="4866" priority="716" stopIfTrue="1" operator="lessThan">
      <formula>0</formula>
    </cfRule>
  </conditionalFormatting>
  <conditionalFormatting sqref="M45">
    <cfRule type="cellIs" dxfId="4865" priority="715" stopIfTrue="1" operator="lessThan">
      <formula>0</formula>
    </cfRule>
  </conditionalFormatting>
  <conditionalFormatting sqref="C46">
    <cfRule type="cellIs" dxfId="4864" priority="714" stopIfTrue="1" operator="lessThan">
      <formula>0</formula>
    </cfRule>
  </conditionalFormatting>
  <conditionalFormatting sqref="N46">
    <cfRule type="cellIs" dxfId="4863" priority="713" stopIfTrue="1" operator="lessThan">
      <formula>0</formula>
    </cfRule>
  </conditionalFormatting>
  <conditionalFormatting sqref="D46">
    <cfRule type="cellIs" dxfId="4862" priority="712" stopIfTrue="1" operator="lessThan">
      <formula>0</formula>
    </cfRule>
  </conditionalFormatting>
  <conditionalFormatting sqref="E46">
    <cfRule type="cellIs" dxfId="4861" priority="711" stopIfTrue="1" operator="lessThan">
      <formula>0</formula>
    </cfRule>
  </conditionalFormatting>
  <conditionalFormatting sqref="F46">
    <cfRule type="cellIs" dxfId="4860" priority="710" stopIfTrue="1" operator="lessThan">
      <formula>0</formula>
    </cfRule>
  </conditionalFormatting>
  <conditionalFormatting sqref="G46">
    <cfRule type="cellIs" dxfId="4859" priority="709" stopIfTrue="1" operator="lessThan">
      <formula>0</formula>
    </cfRule>
  </conditionalFormatting>
  <conditionalFormatting sqref="H46">
    <cfRule type="cellIs" dxfId="4858" priority="708" stopIfTrue="1" operator="lessThan">
      <formula>0</formula>
    </cfRule>
  </conditionalFormatting>
  <conditionalFormatting sqref="I46">
    <cfRule type="cellIs" dxfId="4857" priority="707" stopIfTrue="1" operator="lessThan">
      <formula>0</formula>
    </cfRule>
  </conditionalFormatting>
  <conditionalFormatting sqref="M46">
    <cfRule type="cellIs" dxfId="4856" priority="706" stopIfTrue="1" operator="lessThan">
      <formula>0</formula>
    </cfRule>
  </conditionalFormatting>
  <conditionalFormatting sqref="O46:P46">
    <cfRule type="cellIs" dxfId="4855" priority="705" stopIfTrue="1" operator="lessThan">
      <formula>0</formula>
    </cfRule>
  </conditionalFormatting>
  <conditionalFormatting sqref="D44">
    <cfRule type="cellIs" dxfId="4854" priority="704" stopIfTrue="1" operator="lessThan">
      <formula>0</formula>
    </cfRule>
  </conditionalFormatting>
  <conditionalFormatting sqref="E44">
    <cfRule type="cellIs" dxfId="4853" priority="703" stopIfTrue="1" operator="lessThan">
      <formula>0</formula>
    </cfRule>
  </conditionalFormatting>
  <conditionalFormatting sqref="F44">
    <cfRule type="cellIs" dxfId="4852" priority="702" stopIfTrue="1" operator="lessThan">
      <formula>0</formula>
    </cfRule>
  </conditionalFormatting>
  <conditionalFormatting sqref="G44">
    <cfRule type="cellIs" dxfId="4851" priority="701" stopIfTrue="1" operator="lessThan">
      <formula>0</formula>
    </cfRule>
  </conditionalFormatting>
  <conditionalFormatting sqref="H44">
    <cfRule type="cellIs" dxfId="4850" priority="700" stopIfTrue="1" operator="lessThan">
      <formula>0</formula>
    </cfRule>
  </conditionalFormatting>
  <conditionalFormatting sqref="I44">
    <cfRule type="cellIs" dxfId="4849" priority="699" stopIfTrue="1" operator="lessThan">
      <formula>0</formula>
    </cfRule>
  </conditionalFormatting>
  <conditionalFormatting sqref="J45">
    <cfRule type="cellIs" dxfId="4848" priority="698" stopIfTrue="1" operator="lessThan">
      <formula>0</formula>
    </cfRule>
  </conditionalFormatting>
  <conditionalFormatting sqref="J46">
    <cfRule type="cellIs" dxfId="4847" priority="697" stopIfTrue="1" operator="lessThan">
      <formula>0</formula>
    </cfRule>
  </conditionalFormatting>
  <conditionalFormatting sqref="J44">
    <cfRule type="cellIs" dxfId="4846" priority="696" stopIfTrue="1" operator="lessThan">
      <formula>0</formula>
    </cfRule>
  </conditionalFormatting>
  <conditionalFormatting sqref="K39:L42">
    <cfRule type="cellIs" dxfId="4845" priority="695" stopIfTrue="1" operator="lessThan">
      <formula>0</formula>
    </cfRule>
  </conditionalFormatting>
  <conditionalFormatting sqref="K45">
    <cfRule type="cellIs" dxfId="4844" priority="694" stopIfTrue="1" operator="lessThan">
      <formula>0</formula>
    </cfRule>
  </conditionalFormatting>
  <conditionalFormatting sqref="K46">
    <cfRule type="cellIs" dxfId="4843" priority="693" stopIfTrue="1" operator="lessThan">
      <formula>0</formula>
    </cfRule>
  </conditionalFormatting>
  <conditionalFormatting sqref="K44">
    <cfRule type="cellIs" dxfId="4842" priority="692" stopIfTrue="1" operator="lessThan">
      <formula>0</formula>
    </cfRule>
  </conditionalFormatting>
  <conditionalFormatting sqref="L45">
    <cfRule type="cellIs" dxfId="4841" priority="691" stopIfTrue="1" operator="lessThan">
      <formula>0</formula>
    </cfRule>
  </conditionalFormatting>
  <conditionalFormatting sqref="L46">
    <cfRule type="cellIs" dxfId="4840" priority="690" stopIfTrue="1" operator="lessThan">
      <formula>0</formula>
    </cfRule>
  </conditionalFormatting>
  <conditionalFormatting sqref="L44">
    <cfRule type="cellIs" dxfId="4839" priority="689" stopIfTrue="1" operator="lessThan">
      <formula>0</formula>
    </cfRule>
  </conditionalFormatting>
  <conditionalFormatting sqref="M44">
    <cfRule type="cellIs" dxfId="4838" priority="688" stopIfTrue="1" operator="lessThan">
      <formula>0</formula>
    </cfRule>
  </conditionalFormatting>
  <conditionalFormatting sqref="N44">
    <cfRule type="cellIs" dxfId="4837" priority="687" stopIfTrue="1" operator="lessThan">
      <formula>0</formula>
    </cfRule>
  </conditionalFormatting>
  <conditionalFormatting sqref="O43:P43 C43">
    <cfRule type="cellIs" dxfId="4836" priority="686" stopIfTrue="1" operator="lessThan">
      <formula>0</formula>
    </cfRule>
  </conditionalFormatting>
  <conditionalFormatting sqref="D43">
    <cfRule type="cellIs" dxfId="4835" priority="685" stopIfTrue="1" operator="lessThan">
      <formula>0</formula>
    </cfRule>
  </conditionalFormatting>
  <conditionalFormatting sqref="E43">
    <cfRule type="cellIs" dxfId="4834" priority="684" stopIfTrue="1" operator="lessThan">
      <formula>0</formula>
    </cfRule>
  </conditionalFormatting>
  <conditionalFormatting sqref="F43">
    <cfRule type="cellIs" dxfId="4833" priority="683" stopIfTrue="1" operator="lessThan">
      <formula>0</formula>
    </cfRule>
  </conditionalFormatting>
  <conditionalFormatting sqref="G43">
    <cfRule type="cellIs" dxfId="4832" priority="682" stopIfTrue="1" operator="lessThan">
      <formula>0</formula>
    </cfRule>
  </conditionalFormatting>
  <conditionalFormatting sqref="H43">
    <cfRule type="cellIs" dxfId="4831" priority="681" stopIfTrue="1" operator="lessThan">
      <formula>0</formula>
    </cfRule>
  </conditionalFormatting>
  <conditionalFormatting sqref="I43">
    <cfRule type="cellIs" dxfId="4830" priority="680" stopIfTrue="1" operator="lessThan">
      <formula>0</formula>
    </cfRule>
  </conditionalFormatting>
  <conditionalFormatting sqref="J43">
    <cfRule type="cellIs" dxfId="4829" priority="679" stopIfTrue="1" operator="lessThan">
      <formula>0</formula>
    </cfRule>
  </conditionalFormatting>
  <conditionalFormatting sqref="K43">
    <cfRule type="cellIs" dxfId="4828" priority="678" stopIfTrue="1" operator="lessThan">
      <formula>0</formula>
    </cfRule>
  </conditionalFormatting>
  <conditionalFormatting sqref="L43">
    <cfRule type="cellIs" dxfId="4827" priority="677" stopIfTrue="1" operator="lessThan">
      <formula>0</formula>
    </cfRule>
  </conditionalFormatting>
  <conditionalFormatting sqref="M43">
    <cfRule type="cellIs" dxfId="4826" priority="676" stopIfTrue="1" operator="lessThan">
      <formula>0</formula>
    </cfRule>
  </conditionalFormatting>
  <conditionalFormatting sqref="N43">
    <cfRule type="cellIs" dxfId="4825" priority="675" stopIfTrue="1" operator="lessThan">
      <formula>0</formula>
    </cfRule>
  </conditionalFormatting>
  <conditionalFormatting sqref="N53:P53 O52:P52 C47:J50 M47:P50 C52:C53">
    <cfRule type="cellIs" dxfId="4824" priority="674" stopIfTrue="1" operator="lessThan">
      <formula>0</formula>
    </cfRule>
  </conditionalFormatting>
  <conditionalFormatting sqref="D53">
    <cfRule type="cellIs" dxfId="4823" priority="673" stopIfTrue="1" operator="lessThan">
      <formula>0</formula>
    </cfRule>
  </conditionalFormatting>
  <conditionalFormatting sqref="E53">
    <cfRule type="cellIs" dxfId="4822" priority="672" stopIfTrue="1" operator="lessThan">
      <formula>0</formula>
    </cfRule>
  </conditionalFormatting>
  <conditionalFormatting sqref="F53">
    <cfRule type="cellIs" dxfId="4821" priority="671" stopIfTrue="1" operator="lessThan">
      <formula>0</formula>
    </cfRule>
  </conditionalFormatting>
  <conditionalFormatting sqref="G53">
    <cfRule type="cellIs" dxfId="4820" priority="670" stopIfTrue="1" operator="lessThan">
      <formula>0</formula>
    </cfRule>
  </conditionalFormatting>
  <conditionalFormatting sqref="H53">
    <cfRule type="cellIs" dxfId="4819" priority="669" stopIfTrue="1" operator="lessThan">
      <formula>0</formula>
    </cfRule>
  </conditionalFormatting>
  <conditionalFormatting sqref="I53">
    <cfRule type="cellIs" dxfId="4818" priority="668" stopIfTrue="1" operator="lessThan">
      <formula>0</formula>
    </cfRule>
  </conditionalFormatting>
  <conditionalFormatting sqref="M53">
    <cfRule type="cellIs" dxfId="4817" priority="667" stopIfTrue="1" operator="lessThan">
      <formula>0</formula>
    </cfRule>
  </conditionalFormatting>
  <conditionalFormatting sqref="C54">
    <cfRule type="cellIs" dxfId="4816" priority="666" stopIfTrue="1" operator="lessThan">
      <formula>0</formula>
    </cfRule>
  </conditionalFormatting>
  <conditionalFormatting sqref="N54">
    <cfRule type="cellIs" dxfId="4815" priority="665" stopIfTrue="1" operator="lessThan">
      <formula>0</formula>
    </cfRule>
  </conditionalFormatting>
  <conditionalFormatting sqref="D54">
    <cfRule type="cellIs" dxfId="4814" priority="664" stopIfTrue="1" operator="lessThan">
      <formula>0</formula>
    </cfRule>
  </conditionalFormatting>
  <conditionalFormatting sqref="E54">
    <cfRule type="cellIs" dxfId="4813" priority="663" stopIfTrue="1" operator="lessThan">
      <formula>0</formula>
    </cfRule>
  </conditionalFormatting>
  <conditionalFormatting sqref="F54">
    <cfRule type="cellIs" dxfId="4812" priority="662" stopIfTrue="1" operator="lessThan">
      <formula>0</formula>
    </cfRule>
  </conditionalFormatting>
  <conditionalFormatting sqref="G54">
    <cfRule type="cellIs" dxfId="4811" priority="661" stopIfTrue="1" operator="lessThan">
      <formula>0</formula>
    </cfRule>
  </conditionalFormatting>
  <conditionalFormatting sqref="H54">
    <cfRule type="cellIs" dxfId="4810" priority="660" stopIfTrue="1" operator="lessThan">
      <formula>0</formula>
    </cfRule>
  </conditionalFormatting>
  <conditionalFormatting sqref="I54">
    <cfRule type="cellIs" dxfId="4809" priority="659" stopIfTrue="1" operator="lessThan">
      <formula>0</formula>
    </cfRule>
  </conditionalFormatting>
  <conditionalFormatting sqref="M54">
    <cfRule type="cellIs" dxfId="4808" priority="658" stopIfTrue="1" operator="lessThan">
      <formula>0</formula>
    </cfRule>
  </conditionalFormatting>
  <conditionalFormatting sqref="O54:P54">
    <cfRule type="cellIs" dxfId="4807" priority="657" stopIfTrue="1" operator="lessThan">
      <formula>0</formula>
    </cfRule>
  </conditionalFormatting>
  <conditionalFormatting sqref="D52">
    <cfRule type="cellIs" dxfId="4806" priority="656" stopIfTrue="1" operator="lessThan">
      <formula>0</formula>
    </cfRule>
  </conditionalFormatting>
  <conditionalFormatting sqref="E52">
    <cfRule type="cellIs" dxfId="4805" priority="655" stopIfTrue="1" operator="lessThan">
      <formula>0</formula>
    </cfRule>
  </conditionalFormatting>
  <conditionalFormatting sqref="F52">
    <cfRule type="cellIs" dxfId="4804" priority="654" stopIfTrue="1" operator="lessThan">
      <formula>0</formula>
    </cfRule>
  </conditionalFormatting>
  <conditionalFormatting sqref="G52">
    <cfRule type="cellIs" dxfId="4803" priority="653" stopIfTrue="1" operator="lessThan">
      <formula>0</formula>
    </cfRule>
  </conditionalFormatting>
  <conditionalFormatting sqref="H52">
    <cfRule type="cellIs" dxfId="4802" priority="652" stopIfTrue="1" operator="lessThan">
      <formula>0</formula>
    </cfRule>
  </conditionalFormatting>
  <conditionalFormatting sqref="I52">
    <cfRule type="cellIs" dxfId="4801" priority="651" stopIfTrue="1" operator="lessThan">
      <formula>0</formula>
    </cfRule>
  </conditionalFormatting>
  <conditionalFormatting sqref="J53">
    <cfRule type="cellIs" dxfId="4800" priority="650" stopIfTrue="1" operator="lessThan">
      <formula>0</formula>
    </cfRule>
  </conditionalFormatting>
  <conditionalFormatting sqref="J54">
    <cfRule type="cellIs" dxfId="4799" priority="649" stopIfTrue="1" operator="lessThan">
      <formula>0</formula>
    </cfRule>
  </conditionalFormatting>
  <conditionalFormatting sqref="J52">
    <cfRule type="cellIs" dxfId="4798" priority="648" stopIfTrue="1" operator="lessThan">
      <formula>0</formula>
    </cfRule>
  </conditionalFormatting>
  <conditionalFormatting sqref="K47:L50">
    <cfRule type="cellIs" dxfId="4797" priority="647" stopIfTrue="1" operator="lessThan">
      <formula>0</formula>
    </cfRule>
  </conditionalFormatting>
  <conditionalFormatting sqref="K53">
    <cfRule type="cellIs" dxfId="4796" priority="646" stopIfTrue="1" operator="lessThan">
      <formula>0</formula>
    </cfRule>
  </conditionalFormatting>
  <conditionalFormatting sqref="K54">
    <cfRule type="cellIs" dxfId="4795" priority="645" stopIfTrue="1" operator="lessThan">
      <formula>0</formula>
    </cfRule>
  </conditionalFormatting>
  <conditionalFormatting sqref="K52">
    <cfRule type="cellIs" dxfId="4794" priority="644" stopIfTrue="1" operator="lessThan">
      <formula>0</formula>
    </cfRule>
  </conditionalFormatting>
  <conditionalFormatting sqref="L53">
    <cfRule type="cellIs" dxfId="4793" priority="643" stopIfTrue="1" operator="lessThan">
      <formula>0</formula>
    </cfRule>
  </conditionalFormatting>
  <conditionalFormatting sqref="L54">
    <cfRule type="cellIs" dxfId="4792" priority="642" stopIfTrue="1" operator="lessThan">
      <formula>0</formula>
    </cfRule>
  </conditionalFormatting>
  <conditionalFormatting sqref="L52">
    <cfRule type="cellIs" dxfId="4791" priority="641" stopIfTrue="1" operator="lessThan">
      <formula>0</formula>
    </cfRule>
  </conditionalFormatting>
  <conditionalFormatting sqref="M52">
    <cfRule type="cellIs" dxfId="4790" priority="640" stopIfTrue="1" operator="lessThan">
      <formula>0</formula>
    </cfRule>
  </conditionalFormatting>
  <conditionalFormatting sqref="N52">
    <cfRule type="cellIs" dxfId="4789" priority="639" stopIfTrue="1" operator="lessThan">
      <formula>0</formula>
    </cfRule>
  </conditionalFormatting>
  <conditionalFormatting sqref="O51:P51 C51">
    <cfRule type="cellIs" dxfId="4788" priority="638" stopIfTrue="1" operator="lessThan">
      <formula>0</formula>
    </cfRule>
  </conditionalFormatting>
  <conditionalFormatting sqref="D51">
    <cfRule type="cellIs" dxfId="4787" priority="637" stopIfTrue="1" operator="lessThan">
      <formula>0</formula>
    </cfRule>
  </conditionalFormatting>
  <conditionalFormatting sqref="E51">
    <cfRule type="cellIs" dxfId="4786" priority="636" stopIfTrue="1" operator="lessThan">
      <formula>0</formula>
    </cfRule>
  </conditionalFormatting>
  <conditionalFormatting sqref="F51">
    <cfRule type="cellIs" dxfId="4785" priority="635" stopIfTrue="1" operator="lessThan">
      <formula>0</formula>
    </cfRule>
  </conditionalFormatting>
  <conditionalFormatting sqref="G51">
    <cfRule type="cellIs" dxfId="4784" priority="634" stopIfTrue="1" operator="lessThan">
      <formula>0</formula>
    </cfRule>
  </conditionalFormatting>
  <conditionalFormatting sqref="H51">
    <cfRule type="cellIs" dxfId="4783" priority="633" stopIfTrue="1" operator="lessThan">
      <formula>0</formula>
    </cfRule>
  </conditionalFormatting>
  <conditionalFormatting sqref="I51">
    <cfRule type="cellIs" dxfId="4782" priority="632" stopIfTrue="1" operator="lessThan">
      <formula>0</formula>
    </cfRule>
  </conditionalFormatting>
  <conditionalFormatting sqref="J51">
    <cfRule type="cellIs" dxfId="4781" priority="631" stopIfTrue="1" operator="lessThan">
      <formula>0</formula>
    </cfRule>
  </conditionalFormatting>
  <conditionalFormatting sqref="K51">
    <cfRule type="cellIs" dxfId="4780" priority="630" stopIfTrue="1" operator="lessThan">
      <formula>0</formula>
    </cfRule>
  </conditionalFormatting>
  <conditionalFormatting sqref="L51">
    <cfRule type="cellIs" dxfId="4779" priority="629" stopIfTrue="1" operator="lessThan">
      <formula>0</formula>
    </cfRule>
  </conditionalFormatting>
  <conditionalFormatting sqref="M51">
    <cfRule type="cellIs" dxfId="4778" priority="628" stopIfTrue="1" operator="lessThan">
      <formula>0</formula>
    </cfRule>
  </conditionalFormatting>
  <conditionalFormatting sqref="N51">
    <cfRule type="cellIs" dxfId="4777" priority="627" stopIfTrue="1" operator="lessThan">
      <formula>0</formula>
    </cfRule>
  </conditionalFormatting>
  <conditionalFormatting sqref="N61:P61 O60:P60 C55:J58 M55:P58 C60:C61">
    <cfRule type="cellIs" dxfId="4776" priority="626" stopIfTrue="1" operator="lessThan">
      <formula>0</formula>
    </cfRule>
  </conditionalFormatting>
  <conditionalFormatting sqref="D61">
    <cfRule type="cellIs" dxfId="4775" priority="625" stopIfTrue="1" operator="lessThan">
      <formula>0</formula>
    </cfRule>
  </conditionalFormatting>
  <conditionalFormatting sqref="E61">
    <cfRule type="cellIs" dxfId="4774" priority="624" stopIfTrue="1" operator="lessThan">
      <formula>0</formula>
    </cfRule>
  </conditionalFormatting>
  <conditionalFormatting sqref="F61">
    <cfRule type="cellIs" dxfId="4773" priority="623" stopIfTrue="1" operator="lessThan">
      <formula>0</formula>
    </cfRule>
  </conditionalFormatting>
  <conditionalFormatting sqref="G61">
    <cfRule type="cellIs" dxfId="4772" priority="622" stopIfTrue="1" operator="lessThan">
      <formula>0</formula>
    </cfRule>
  </conditionalFormatting>
  <conditionalFormatting sqref="H61">
    <cfRule type="cellIs" dxfId="4771" priority="621" stopIfTrue="1" operator="lessThan">
      <formula>0</formula>
    </cfRule>
  </conditionalFormatting>
  <conditionalFormatting sqref="I61">
    <cfRule type="cellIs" dxfId="4770" priority="620" stopIfTrue="1" operator="lessThan">
      <formula>0</formula>
    </cfRule>
  </conditionalFormatting>
  <conditionalFormatting sqref="M61">
    <cfRule type="cellIs" dxfId="4769" priority="619" stopIfTrue="1" operator="lessThan">
      <formula>0</formula>
    </cfRule>
  </conditionalFormatting>
  <conditionalFormatting sqref="C62">
    <cfRule type="cellIs" dxfId="4768" priority="618" stopIfTrue="1" operator="lessThan">
      <formula>0</formula>
    </cfRule>
  </conditionalFormatting>
  <conditionalFormatting sqref="N62">
    <cfRule type="cellIs" dxfId="4767" priority="617" stopIfTrue="1" operator="lessThan">
      <formula>0</formula>
    </cfRule>
  </conditionalFormatting>
  <conditionalFormatting sqref="D62">
    <cfRule type="cellIs" dxfId="4766" priority="616" stopIfTrue="1" operator="lessThan">
      <formula>0</formula>
    </cfRule>
  </conditionalFormatting>
  <conditionalFormatting sqref="E62">
    <cfRule type="cellIs" dxfId="4765" priority="615" stopIfTrue="1" operator="lessThan">
      <formula>0</formula>
    </cfRule>
  </conditionalFormatting>
  <conditionalFormatting sqref="F62">
    <cfRule type="cellIs" dxfId="4764" priority="614" stopIfTrue="1" operator="lessThan">
      <formula>0</formula>
    </cfRule>
  </conditionalFormatting>
  <conditionalFormatting sqref="G62">
    <cfRule type="cellIs" dxfId="4763" priority="613" stopIfTrue="1" operator="lessThan">
      <formula>0</formula>
    </cfRule>
  </conditionalFormatting>
  <conditionalFormatting sqref="H62">
    <cfRule type="cellIs" dxfId="4762" priority="612" stopIfTrue="1" operator="lessThan">
      <formula>0</formula>
    </cfRule>
  </conditionalFormatting>
  <conditionalFormatting sqref="I62">
    <cfRule type="cellIs" dxfId="4761" priority="611" stopIfTrue="1" operator="lessThan">
      <formula>0</formula>
    </cfRule>
  </conditionalFormatting>
  <conditionalFormatting sqref="M62">
    <cfRule type="cellIs" dxfId="4760" priority="610" stopIfTrue="1" operator="lessThan">
      <formula>0</formula>
    </cfRule>
  </conditionalFormatting>
  <conditionalFormatting sqref="O62:P62">
    <cfRule type="cellIs" dxfId="4759" priority="609" stopIfTrue="1" operator="lessThan">
      <formula>0</formula>
    </cfRule>
  </conditionalFormatting>
  <conditionalFormatting sqref="D60">
    <cfRule type="cellIs" dxfId="4758" priority="608" stopIfTrue="1" operator="lessThan">
      <formula>0</formula>
    </cfRule>
  </conditionalFormatting>
  <conditionalFormatting sqref="E60">
    <cfRule type="cellIs" dxfId="4757" priority="607" stopIfTrue="1" operator="lessThan">
      <formula>0</formula>
    </cfRule>
  </conditionalFormatting>
  <conditionalFormatting sqref="F60">
    <cfRule type="cellIs" dxfId="4756" priority="606" stopIfTrue="1" operator="lessThan">
      <formula>0</formula>
    </cfRule>
  </conditionalFormatting>
  <conditionalFormatting sqref="G60">
    <cfRule type="cellIs" dxfId="4755" priority="605" stopIfTrue="1" operator="lessThan">
      <formula>0</formula>
    </cfRule>
  </conditionalFormatting>
  <conditionalFormatting sqref="H60">
    <cfRule type="cellIs" dxfId="4754" priority="604" stopIfTrue="1" operator="lessThan">
      <formula>0</formula>
    </cfRule>
  </conditionalFormatting>
  <conditionalFormatting sqref="I60">
    <cfRule type="cellIs" dxfId="4753" priority="603" stopIfTrue="1" operator="lessThan">
      <formula>0</formula>
    </cfRule>
  </conditionalFormatting>
  <conditionalFormatting sqref="J61">
    <cfRule type="cellIs" dxfId="4752" priority="602" stopIfTrue="1" operator="lessThan">
      <formula>0</formula>
    </cfRule>
  </conditionalFormatting>
  <conditionalFormatting sqref="J62">
    <cfRule type="cellIs" dxfId="4751" priority="601" stopIfTrue="1" operator="lessThan">
      <formula>0</formula>
    </cfRule>
  </conditionalFormatting>
  <conditionalFormatting sqref="J60">
    <cfRule type="cellIs" dxfId="4750" priority="600" stopIfTrue="1" operator="lessThan">
      <formula>0</formula>
    </cfRule>
  </conditionalFormatting>
  <conditionalFormatting sqref="K55:L58">
    <cfRule type="cellIs" dxfId="4749" priority="599" stopIfTrue="1" operator="lessThan">
      <formula>0</formula>
    </cfRule>
  </conditionalFormatting>
  <conditionalFormatting sqref="K61">
    <cfRule type="cellIs" dxfId="4748" priority="598" stopIfTrue="1" operator="lessThan">
      <formula>0</formula>
    </cfRule>
  </conditionalFormatting>
  <conditionalFormatting sqref="K62">
    <cfRule type="cellIs" dxfId="4747" priority="597" stopIfTrue="1" operator="lessThan">
      <formula>0</formula>
    </cfRule>
  </conditionalFormatting>
  <conditionalFormatting sqref="K60">
    <cfRule type="cellIs" dxfId="4746" priority="596" stopIfTrue="1" operator="lessThan">
      <formula>0</formula>
    </cfRule>
  </conditionalFormatting>
  <conditionalFormatting sqref="L61">
    <cfRule type="cellIs" dxfId="4745" priority="595" stopIfTrue="1" operator="lessThan">
      <formula>0</formula>
    </cfRule>
  </conditionalFormatting>
  <conditionalFormatting sqref="L62">
    <cfRule type="cellIs" dxfId="4744" priority="594" stopIfTrue="1" operator="lessThan">
      <formula>0</formula>
    </cfRule>
  </conditionalFormatting>
  <conditionalFormatting sqref="L60">
    <cfRule type="cellIs" dxfId="4743" priority="593" stopIfTrue="1" operator="lessThan">
      <formula>0</formula>
    </cfRule>
  </conditionalFormatting>
  <conditionalFormatting sqref="M60">
    <cfRule type="cellIs" dxfId="4742" priority="592" stopIfTrue="1" operator="lessThan">
      <formula>0</formula>
    </cfRule>
  </conditionalFormatting>
  <conditionalFormatting sqref="N60">
    <cfRule type="cellIs" dxfId="4741" priority="591" stopIfTrue="1" operator="lessThan">
      <formula>0</formula>
    </cfRule>
  </conditionalFormatting>
  <conditionalFormatting sqref="O59:P59 C59">
    <cfRule type="cellIs" dxfId="4740" priority="590" stopIfTrue="1" operator="lessThan">
      <formula>0</formula>
    </cfRule>
  </conditionalFormatting>
  <conditionalFormatting sqref="D59">
    <cfRule type="cellIs" dxfId="4739" priority="589" stopIfTrue="1" operator="lessThan">
      <formula>0</formula>
    </cfRule>
  </conditionalFormatting>
  <conditionalFormatting sqref="E59">
    <cfRule type="cellIs" dxfId="4738" priority="588" stopIfTrue="1" operator="lessThan">
      <formula>0</formula>
    </cfRule>
  </conditionalFormatting>
  <conditionalFormatting sqref="F59">
    <cfRule type="cellIs" dxfId="4737" priority="587" stopIfTrue="1" operator="lessThan">
      <formula>0</formula>
    </cfRule>
  </conditionalFormatting>
  <conditionalFormatting sqref="G59">
    <cfRule type="cellIs" dxfId="4736" priority="586" stopIfTrue="1" operator="lessThan">
      <formula>0</formula>
    </cfRule>
  </conditionalFormatting>
  <conditionalFormatting sqref="H59">
    <cfRule type="cellIs" dxfId="4735" priority="585" stopIfTrue="1" operator="lessThan">
      <formula>0</formula>
    </cfRule>
  </conditionalFormatting>
  <conditionalFormatting sqref="I59">
    <cfRule type="cellIs" dxfId="4734" priority="584" stopIfTrue="1" operator="lessThan">
      <formula>0</formula>
    </cfRule>
  </conditionalFormatting>
  <conditionalFormatting sqref="J59">
    <cfRule type="cellIs" dxfId="4733" priority="583" stopIfTrue="1" operator="lessThan">
      <formula>0</formula>
    </cfRule>
  </conditionalFormatting>
  <conditionalFormatting sqref="K59">
    <cfRule type="cellIs" dxfId="4732" priority="582" stopIfTrue="1" operator="lessThan">
      <formula>0</formula>
    </cfRule>
  </conditionalFormatting>
  <conditionalFormatting sqref="L59">
    <cfRule type="cellIs" dxfId="4731" priority="581" stopIfTrue="1" operator="lessThan">
      <formula>0</formula>
    </cfRule>
  </conditionalFormatting>
  <conditionalFormatting sqref="M59">
    <cfRule type="cellIs" dxfId="4730" priority="580" stopIfTrue="1" operator="lessThan">
      <formula>0</formula>
    </cfRule>
  </conditionalFormatting>
  <conditionalFormatting sqref="N59">
    <cfRule type="cellIs" dxfId="4729" priority="579" stopIfTrue="1" operator="lessThan">
      <formula>0</formula>
    </cfRule>
  </conditionalFormatting>
  <conditionalFormatting sqref="N70:P70 O69:P69 C64:J67 M64:P67 C69:C70">
    <cfRule type="cellIs" dxfId="4728" priority="578" stopIfTrue="1" operator="lessThan">
      <formula>0</formula>
    </cfRule>
  </conditionalFormatting>
  <conditionalFormatting sqref="D70">
    <cfRule type="cellIs" dxfId="4727" priority="577" stopIfTrue="1" operator="lessThan">
      <formula>0</formula>
    </cfRule>
  </conditionalFormatting>
  <conditionalFormatting sqref="E70">
    <cfRule type="cellIs" dxfId="4726" priority="576" stopIfTrue="1" operator="lessThan">
      <formula>0</formula>
    </cfRule>
  </conditionalFormatting>
  <conditionalFormatting sqref="F70">
    <cfRule type="cellIs" dxfId="4725" priority="575" stopIfTrue="1" operator="lessThan">
      <formula>0</formula>
    </cfRule>
  </conditionalFormatting>
  <conditionalFormatting sqref="G70">
    <cfRule type="cellIs" dxfId="4724" priority="574" stopIfTrue="1" operator="lessThan">
      <formula>0</formula>
    </cfRule>
  </conditionalFormatting>
  <conditionalFormatting sqref="H70">
    <cfRule type="cellIs" dxfId="4723" priority="573" stopIfTrue="1" operator="lessThan">
      <formula>0</formula>
    </cfRule>
  </conditionalFormatting>
  <conditionalFormatting sqref="I70">
    <cfRule type="cellIs" dxfId="4722" priority="572" stopIfTrue="1" operator="lessThan">
      <formula>0</formula>
    </cfRule>
  </conditionalFormatting>
  <conditionalFormatting sqref="M70">
    <cfRule type="cellIs" dxfId="4721" priority="571" stopIfTrue="1" operator="lessThan">
      <formula>0</formula>
    </cfRule>
  </conditionalFormatting>
  <conditionalFormatting sqref="C71">
    <cfRule type="cellIs" dxfId="4720" priority="570" stopIfTrue="1" operator="lessThan">
      <formula>0</formula>
    </cfRule>
  </conditionalFormatting>
  <conditionalFormatting sqref="N71">
    <cfRule type="cellIs" dxfId="4719" priority="569" stopIfTrue="1" operator="lessThan">
      <formula>0</formula>
    </cfRule>
  </conditionalFormatting>
  <conditionalFormatting sqref="D71">
    <cfRule type="cellIs" dxfId="4718" priority="568" stopIfTrue="1" operator="lessThan">
      <formula>0</formula>
    </cfRule>
  </conditionalFormatting>
  <conditionalFormatting sqref="E71">
    <cfRule type="cellIs" dxfId="4717" priority="567" stopIfTrue="1" operator="lessThan">
      <formula>0</formula>
    </cfRule>
  </conditionalFormatting>
  <conditionalFormatting sqref="F71">
    <cfRule type="cellIs" dxfId="4716" priority="566" stopIfTrue="1" operator="lessThan">
      <formula>0</formula>
    </cfRule>
  </conditionalFormatting>
  <conditionalFormatting sqref="G71">
    <cfRule type="cellIs" dxfId="4715" priority="565" stopIfTrue="1" operator="lessThan">
      <formula>0</formula>
    </cfRule>
  </conditionalFormatting>
  <conditionalFormatting sqref="H71">
    <cfRule type="cellIs" dxfId="4714" priority="564" stopIfTrue="1" operator="lessThan">
      <formula>0</formula>
    </cfRule>
  </conditionalFormatting>
  <conditionalFormatting sqref="I71">
    <cfRule type="cellIs" dxfId="4713" priority="563" stopIfTrue="1" operator="lessThan">
      <formula>0</formula>
    </cfRule>
  </conditionalFormatting>
  <conditionalFormatting sqref="M71">
    <cfRule type="cellIs" dxfId="4712" priority="562" stopIfTrue="1" operator="lessThan">
      <formula>0</formula>
    </cfRule>
  </conditionalFormatting>
  <conditionalFormatting sqref="O71:P71">
    <cfRule type="cellIs" dxfId="4711" priority="561" stopIfTrue="1" operator="lessThan">
      <formula>0</formula>
    </cfRule>
  </conditionalFormatting>
  <conditionalFormatting sqref="D69">
    <cfRule type="cellIs" dxfId="4710" priority="560" stopIfTrue="1" operator="lessThan">
      <formula>0</formula>
    </cfRule>
  </conditionalFormatting>
  <conditionalFormatting sqref="E69">
    <cfRule type="cellIs" dxfId="4709" priority="559" stopIfTrue="1" operator="lessThan">
      <formula>0</formula>
    </cfRule>
  </conditionalFormatting>
  <conditionalFormatting sqref="F69">
    <cfRule type="cellIs" dxfId="4708" priority="558" stopIfTrue="1" operator="lessThan">
      <formula>0</formula>
    </cfRule>
  </conditionalFormatting>
  <conditionalFormatting sqref="G69">
    <cfRule type="cellIs" dxfId="4707" priority="557" stopIfTrue="1" operator="lessThan">
      <formula>0</formula>
    </cfRule>
  </conditionalFormatting>
  <conditionalFormatting sqref="H69">
    <cfRule type="cellIs" dxfId="4706" priority="556" stopIfTrue="1" operator="lessThan">
      <formula>0</formula>
    </cfRule>
  </conditionalFormatting>
  <conditionalFormatting sqref="I69">
    <cfRule type="cellIs" dxfId="4705" priority="555" stopIfTrue="1" operator="lessThan">
      <formula>0</formula>
    </cfRule>
  </conditionalFormatting>
  <conditionalFormatting sqref="J70">
    <cfRule type="cellIs" dxfId="4704" priority="554" stopIfTrue="1" operator="lessThan">
      <formula>0</formula>
    </cfRule>
  </conditionalFormatting>
  <conditionalFormatting sqref="J71">
    <cfRule type="cellIs" dxfId="4703" priority="553" stopIfTrue="1" operator="lessThan">
      <formula>0</formula>
    </cfRule>
  </conditionalFormatting>
  <conditionalFormatting sqref="J69">
    <cfRule type="cellIs" dxfId="4702" priority="552" stopIfTrue="1" operator="lessThan">
      <formula>0</formula>
    </cfRule>
  </conditionalFormatting>
  <conditionalFormatting sqref="K64:L67">
    <cfRule type="cellIs" dxfId="4701" priority="551" stopIfTrue="1" operator="lessThan">
      <formula>0</formula>
    </cfRule>
  </conditionalFormatting>
  <conditionalFormatting sqref="K70">
    <cfRule type="cellIs" dxfId="4700" priority="550" stopIfTrue="1" operator="lessThan">
      <formula>0</formula>
    </cfRule>
  </conditionalFormatting>
  <conditionalFormatting sqref="K71">
    <cfRule type="cellIs" dxfId="4699" priority="549" stopIfTrue="1" operator="lessThan">
      <formula>0</formula>
    </cfRule>
  </conditionalFormatting>
  <conditionalFormatting sqref="K69">
    <cfRule type="cellIs" dxfId="4698" priority="548" stopIfTrue="1" operator="lessThan">
      <formula>0</formula>
    </cfRule>
  </conditionalFormatting>
  <conditionalFormatting sqref="L70">
    <cfRule type="cellIs" dxfId="4697" priority="547" stopIfTrue="1" operator="lessThan">
      <formula>0</formula>
    </cfRule>
  </conditionalFormatting>
  <conditionalFormatting sqref="L71">
    <cfRule type="cellIs" dxfId="4696" priority="546" stopIfTrue="1" operator="lessThan">
      <formula>0</formula>
    </cfRule>
  </conditionalFormatting>
  <conditionalFormatting sqref="L69">
    <cfRule type="cellIs" dxfId="4695" priority="545" stopIfTrue="1" operator="lessThan">
      <formula>0</formula>
    </cfRule>
  </conditionalFormatting>
  <conditionalFormatting sqref="M69">
    <cfRule type="cellIs" dxfId="4694" priority="544" stopIfTrue="1" operator="lessThan">
      <formula>0</formula>
    </cfRule>
  </conditionalFormatting>
  <conditionalFormatting sqref="N69">
    <cfRule type="cellIs" dxfId="4693" priority="543" stopIfTrue="1" operator="lessThan">
      <formula>0</formula>
    </cfRule>
  </conditionalFormatting>
  <conditionalFormatting sqref="O68:P68 C68">
    <cfRule type="cellIs" dxfId="4692" priority="542" stopIfTrue="1" operator="lessThan">
      <formula>0</formula>
    </cfRule>
  </conditionalFormatting>
  <conditionalFormatting sqref="D68">
    <cfRule type="cellIs" dxfId="4691" priority="541" stopIfTrue="1" operator="lessThan">
      <formula>0</formula>
    </cfRule>
  </conditionalFormatting>
  <conditionalFormatting sqref="E68">
    <cfRule type="cellIs" dxfId="4690" priority="540" stopIfTrue="1" operator="lessThan">
      <formula>0</formula>
    </cfRule>
  </conditionalFormatting>
  <conditionalFormatting sqref="F68">
    <cfRule type="cellIs" dxfId="4689" priority="539" stopIfTrue="1" operator="lessThan">
      <formula>0</formula>
    </cfRule>
  </conditionalFormatting>
  <conditionalFormatting sqref="G68">
    <cfRule type="cellIs" dxfId="4688" priority="538" stopIfTrue="1" operator="lessThan">
      <formula>0</formula>
    </cfRule>
  </conditionalFormatting>
  <conditionalFormatting sqref="H68">
    <cfRule type="cellIs" dxfId="4687" priority="537" stopIfTrue="1" operator="lessThan">
      <formula>0</formula>
    </cfRule>
  </conditionalFormatting>
  <conditionalFormatting sqref="I68">
    <cfRule type="cellIs" dxfId="4686" priority="536" stopIfTrue="1" operator="lessThan">
      <formula>0</formula>
    </cfRule>
  </conditionalFormatting>
  <conditionalFormatting sqref="J68">
    <cfRule type="cellIs" dxfId="4685" priority="535" stopIfTrue="1" operator="lessThan">
      <formula>0</formula>
    </cfRule>
  </conditionalFormatting>
  <conditionalFormatting sqref="K68">
    <cfRule type="cellIs" dxfId="4684" priority="534" stopIfTrue="1" operator="lessThan">
      <formula>0</formula>
    </cfRule>
  </conditionalFormatting>
  <conditionalFormatting sqref="L68">
    <cfRule type="cellIs" dxfId="4683" priority="533" stopIfTrue="1" operator="lessThan">
      <formula>0</formula>
    </cfRule>
  </conditionalFormatting>
  <conditionalFormatting sqref="M68">
    <cfRule type="cellIs" dxfId="4682" priority="532" stopIfTrue="1" operator="lessThan">
      <formula>0</formula>
    </cfRule>
  </conditionalFormatting>
  <conditionalFormatting sqref="N68">
    <cfRule type="cellIs" dxfId="4681" priority="531" stopIfTrue="1" operator="lessThan">
      <formula>0</formula>
    </cfRule>
  </conditionalFormatting>
  <conditionalFormatting sqref="AK70:AM70 AL69:AM69 Z64:AG67 AJ64:AM67 Z69:Z70">
    <cfRule type="cellIs" dxfId="4680" priority="530" stopIfTrue="1" operator="lessThan">
      <formula>0</formula>
    </cfRule>
  </conditionalFormatting>
  <conditionalFormatting sqref="AA70">
    <cfRule type="cellIs" dxfId="4679" priority="529" stopIfTrue="1" operator="lessThan">
      <formula>0</formula>
    </cfRule>
  </conditionalFormatting>
  <conditionalFormatting sqref="AB70">
    <cfRule type="cellIs" dxfId="4678" priority="528" stopIfTrue="1" operator="lessThan">
      <formula>0</formula>
    </cfRule>
  </conditionalFormatting>
  <conditionalFormatting sqref="AC70">
    <cfRule type="cellIs" dxfId="4677" priority="527" stopIfTrue="1" operator="lessThan">
      <formula>0</formula>
    </cfRule>
  </conditionalFormatting>
  <conditionalFormatting sqref="AD70">
    <cfRule type="cellIs" dxfId="4676" priority="526" stopIfTrue="1" operator="lessThan">
      <formula>0</formula>
    </cfRule>
  </conditionalFormatting>
  <conditionalFormatting sqref="AE70">
    <cfRule type="cellIs" dxfId="4675" priority="525" stopIfTrue="1" operator="lessThan">
      <formula>0</formula>
    </cfRule>
  </conditionalFormatting>
  <conditionalFormatting sqref="AF70">
    <cfRule type="cellIs" dxfId="4674" priority="524" stopIfTrue="1" operator="lessThan">
      <formula>0</formula>
    </cfRule>
  </conditionalFormatting>
  <conditionalFormatting sqref="AJ70">
    <cfRule type="cellIs" dxfId="4673" priority="523" stopIfTrue="1" operator="lessThan">
      <formula>0</formula>
    </cfRule>
  </conditionalFormatting>
  <conditionalFormatting sqref="Z71">
    <cfRule type="cellIs" dxfId="4672" priority="522" stopIfTrue="1" operator="lessThan">
      <formula>0</formula>
    </cfRule>
  </conditionalFormatting>
  <conditionalFormatting sqref="AK71">
    <cfRule type="cellIs" dxfId="4671" priority="521" stopIfTrue="1" operator="lessThan">
      <formula>0</formula>
    </cfRule>
  </conditionalFormatting>
  <conditionalFormatting sqref="AA71">
    <cfRule type="cellIs" dxfId="4670" priority="520" stopIfTrue="1" operator="lessThan">
      <formula>0</formula>
    </cfRule>
  </conditionalFormatting>
  <conditionalFormatting sqref="AB71">
    <cfRule type="cellIs" dxfId="4669" priority="519" stopIfTrue="1" operator="lessThan">
      <formula>0</formula>
    </cfRule>
  </conditionalFormatting>
  <conditionalFormatting sqref="AC71">
    <cfRule type="cellIs" dxfId="4668" priority="518" stopIfTrue="1" operator="lessThan">
      <formula>0</formula>
    </cfRule>
  </conditionalFormatting>
  <conditionalFormatting sqref="AD71">
    <cfRule type="cellIs" dxfId="4667" priority="517" stopIfTrue="1" operator="lessThan">
      <formula>0</formula>
    </cfRule>
  </conditionalFormatting>
  <conditionalFormatting sqref="AE71">
    <cfRule type="cellIs" dxfId="4666" priority="516" stopIfTrue="1" operator="lessThan">
      <formula>0</formula>
    </cfRule>
  </conditionalFormatting>
  <conditionalFormatting sqref="AF71">
    <cfRule type="cellIs" dxfId="4665" priority="515" stopIfTrue="1" operator="lessThan">
      <formula>0</formula>
    </cfRule>
  </conditionalFormatting>
  <conditionalFormatting sqref="AJ71">
    <cfRule type="cellIs" dxfId="4664" priority="514" stopIfTrue="1" operator="lessThan">
      <formula>0</formula>
    </cfRule>
  </conditionalFormatting>
  <conditionalFormatting sqref="AL71:AM71">
    <cfRule type="cellIs" dxfId="4663" priority="513" stopIfTrue="1" operator="lessThan">
      <formula>0</formula>
    </cfRule>
  </conditionalFormatting>
  <conditionalFormatting sqref="AA69">
    <cfRule type="cellIs" dxfId="4662" priority="512" stopIfTrue="1" operator="lessThan">
      <formula>0</formula>
    </cfRule>
  </conditionalFormatting>
  <conditionalFormatting sqref="AB69">
    <cfRule type="cellIs" dxfId="4661" priority="511" stopIfTrue="1" operator="lessThan">
      <formula>0</formula>
    </cfRule>
  </conditionalFormatting>
  <conditionalFormatting sqref="AC69">
    <cfRule type="cellIs" dxfId="4660" priority="510" stopIfTrue="1" operator="lessThan">
      <formula>0</formula>
    </cfRule>
  </conditionalFormatting>
  <conditionalFormatting sqref="AD69">
    <cfRule type="cellIs" dxfId="4659" priority="509" stopIfTrue="1" operator="lessThan">
      <formula>0</formula>
    </cfRule>
  </conditionalFormatting>
  <conditionalFormatting sqref="AE69">
    <cfRule type="cellIs" dxfId="4658" priority="508" stopIfTrue="1" operator="lessThan">
      <formula>0</formula>
    </cfRule>
  </conditionalFormatting>
  <conditionalFormatting sqref="AF69">
    <cfRule type="cellIs" dxfId="4657" priority="507" stopIfTrue="1" operator="lessThan">
      <formula>0</formula>
    </cfRule>
  </conditionalFormatting>
  <conditionalFormatting sqref="AG70">
    <cfRule type="cellIs" dxfId="4656" priority="506" stopIfTrue="1" operator="lessThan">
      <formula>0</formula>
    </cfRule>
  </conditionalFormatting>
  <conditionalFormatting sqref="AG71">
    <cfRule type="cellIs" dxfId="4655" priority="505" stopIfTrue="1" operator="lessThan">
      <formula>0</formula>
    </cfRule>
  </conditionalFormatting>
  <conditionalFormatting sqref="AG69">
    <cfRule type="cellIs" dxfId="4654" priority="504" stopIfTrue="1" operator="lessThan">
      <formula>0</formula>
    </cfRule>
  </conditionalFormatting>
  <conditionalFormatting sqref="AH64:AI67">
    <cfRule type="cellIs" dxfId="4653" priority="503" stopIfTrue="1" operator="lessThan">
      <formula>0</formula>
    </cfRule>
  </conditionalFormatting>
  <conditionalFormatting sqref="AH70">
    <cfRule type="cellIs" dxfId="4652" priority="502" stopIfTrue="1" operator="lessThan">
      <formula>0</formula>
    </cfRule>
  </conditionalFormatting>
  <conditionalFormatting sqref="AH71">
    <cfRule type="cellIs" dxfId="4651" priority="501" stopIfTrue="1" operator="lessThan">
      <formula>0</formula>
    </cfRule>
  </conditionalFormatting>
  <conditionalFormatting sqref="AH69">
    <cfRule type="cellIs" dxfId="4650" priority="500" stopIfTrue="1" operator="lessThan">
      <formula>0</formula>
    </cfRule>
  </conditionalFormatting>
  <conditionalFormatting sqref="AI70">
    <cfRule type="cellIs" dxfId="4649" priority="499" stopIfTrue="1" operator="lessThan">
      <formula>0</formula>
    </cfRule>
  </conditionalFormatting>
  <conditionalFormatting sqref="AI71">
    <cfRule type="cellIs" dxfId="4648" priority="498" stopIfTrue="1" operator="lessThan">
      <formula>0</formula>
    </cfRule>
  </conditionalFormatting>
  <conditionalFormatting sqref="AI69">
    <cfRule type="cellIs" dxfId="4647" priority="497" stopIfTrue="1" operator="lessThan">
      <formula>0</formula>
    </cfRule>
  </conditionalFormatting>
  <conditionalFormatting sqref="AJ69">
    <cfRule type="cellIs" dxfId="4646" priority="496" stopIfTrue="1" operator="lessThan">
      <formula>0</formula>
    </cfRule>
  </conditionalFormatting>
  <conditionalFormatting sqref="AK69">
    <cfRule type="cellIs" dxfId="4645" priority="495" stopIfTrue="1" operator="lessThan">
      <formula>0</formula>
    </cfRule>
  </conditionalFormatting>
  <conditionalFormatting sqref="AL68:AM68 Z68">
    <cfRule type="cellIs" dxfId="4644" priority="494" stopIfTrue="1" operator="lessThan">
      <formula>0</formula>
    </cfRule>
  </conditionalFormatting>
  <conditionalFormatting sqref="AA68">
    <cfRule type="cellIs" dxfId="4643" priority="493" stopIfTrue="1" operator="lessThan">
      <formula>0</formula>
    </cfRule>
  </conditionalFormatting>
  <conditionalFormatting sqref="AB68">
    <cfRule type="cellIs" dxfId="4642" priority="492" stopIfTrue="1" operator="lessThan">
      <formula>0</formula>
    </cfRule>
  </conditionalFormatting>
  <conditionalFormatting sqref="AC68">
    <cfRule type="cellIs" dxfId="4641" priority="491" stopIfTrue="1" operator="lessThan">
      <formula>0</formula>
    </cfRule>
  </conditionalFormatting>
  <conditionalFormatting sqref="AD68">
    <cfRule type="cellIs" dxfId="4640" priority="490" stopIfTrue="1" operator="lessThan">
      <formula>0</formula>
    </cfRule>
  </conditionalFormatting>
  <conditionalFormatting sqref="AE68">
    <cfRule type="cellIs" dxfId="4639" priority="489" stopIfTrue="1" operator="lessThan">
      <formula>0</formula>
    </cfRule>
  </conditionalFormatting>
  <conditionalFormatting sqref="AF68">
    <cfRule type="cellIs" dxfId="4638" priority="488" stopIfTrue="1" operator="lessThan">
      <formula>0</formula>
    </cfRule>
  </conditionalFormatting>
  <conditionalFormatting sqref="AG68">
    <cfRule type="cellIs" dxfId="4637" priority="487" stopIfTrue="1" operator="lessThan">
      <formula>0</formula>
    </cfRule>
  </conditionalFormatting>
  <conditionalFormatting sqref="AH68">
    <cfRule type="cellIs" dxfId="4636" priority="486" stopIfTrue="1" operator="lessThan">
      <formula>0</formula>
    </cfRule>
  </conditionalFormatting>
  <conditionalFormatting sqref="AI68">
    <cfRule type="cellIs" dxfId="4635" priority="485" stopIfTrue="1" operator="lessThan">
      <formula>0</formula>
    </cfRule>
  </conditionalFormatting>
  <conditionalFormatting sqref="AJ68">
    <cfRule type="cellIs" dxfId="4634" priority="484" stopIfTrue="1" operator="lessThan">
      <formula>0</formula>
    </cfRule>
  </conditionalFormatting>
  <conditionalFormatting sqref="AK68">
    <cfRule type="cellIs" dxfId="4633" priority="483" stopIfTrue="1" operator="lessThan">
      <formula>0</formula>
    </cfRule>
  </conditionalFormatting>
  <conditionalFormatting sqref="AK61:AM61 AL60:AM60 Z55:AG58 AJ55:AM58 Z60:Z61">
    <cfRule type="cellIs" dxfId="4632" priority="482" stopIfTrue="1" operator="lessThan">
      <formula>0</formula>
    </cfRule>
  </conditionalFormatting>
  <conditionalFormatting sqref="AA61">
    <cfRule type="cellIs" dxfId="4631" priority="481" stopIfTrue="1" operator="lessThan">
      <formula>0</formula>
    </cfRule>
  </conditionalFormatting>
  <conditionalFormatting sqref="AB61">
    <cfRule type="cellIs" dxfId="4630" priority="480" stopIfTrue="1" operator="lessThan">
      <formula>0</formula>
    </cfRule>
  </conditionalFormatting>
  <conditionalFormatting sqref="AC61">
    <cfRule type="cellIs" dxfId="4629" priority="479" stopIfTrue="1" operator="lessThan">
      <formula>0</formula>
    </cfRule>
  </conditionalFormatting>
  <conditionalFormatting sqref="AD61">
    <cfRule type="cellIs" dxfId="4628" priority="478" stopIfTrue="1" operator="lessThan">
      <formula>0</formula>
    </cfRule>
  </conditionalFormatting>
  <conditionalFormatting sqref="AE61">
    <cfRule type="cellIs" dxfId="4627" priority="477" stopIfTrue="1" operator="lessThan">
      <formula>0</formula>
    </cfRule>
  </conditionalFormatting>
  <conditionalFormatting sqref="AF61">
    <cfRule type="cellIs" dxfId="4626" priority="476" stopIfTrue="1" operator="lessThan">
      <formula>0</formula>
    </cfRule>
  </conditionalFormatting>
  <conditionalFormatting sqref="AJ61">
    <cfRule type="cellIs" dxfId="4625" priority="475" stopIfTrue="1" operator="lessThan">
      <formula>0</formula>
    </cfRule>
  </conditionalFormatting>
  <conditionalFormatting sqref="Z62">
    <cfRule type="cellIs" dxfId="4624" priority="474" stopIfTrue="1" operator="lessThan">
      <formula>0</formula>
    </cfRule>
  </conditionalFormatting>
  <conditionalFormatting sqref="AK62">
    <cfRule type="cellIs" dxfId="4623" priority="473" stopIfTrue="1" operator="lessThan">
      <formula>0</formula>
    </cfRule>
  </conditionalFormatting>
  <conditionalFormatting sqref="AA62">
    <cfRule type="cellIs" dxfId="4622" priority="472" stopIfTrue="1" operator="lessThan">
      <formula>0</formula>
    </cfRule>
  </conditionalFormatting>
  <conditionalFormatting sqref="AB62">
    <cfRule type="cellIs" dxfId="4621" priority="471" stopIfTrue="1" operator="lessThan">
      <formula>0</formula>
    </cfRule>
  </conditionalFormatting>
  <conditionalFormatting sqref="AC62">
    <cfRule type="cellIs" dxfId="4620" priority="470" stopIfTrue="1" operator="lessThan">
      <formula>0</formula>
    </cfRule>
  </conditionalFormatting>
  <conditionalFormatting sqref="AD62">
    <cfRule type="cellIs" dxfId="4619" priority="469" stopIfTrue="1" operator="lessThan">
      <formula>0</formula>
    </cfRule>
  </conditionalFormatting>
  <conditionalFormatting sqref="AE62">
    <cfRule type="cellIs" dxfId="4618" priority="468" stopIfTrue="1" operator="lessThan">
      <formula>0</formula>
    </cfRule>
  </conditionalFormatting>
  <conditionalFormatting sqref="AF62">
    <cfRule type="cellIs" dxfId="4617" priority="467" stopIfTrue="1" operator="lessThan">
      <formula>0</formula>
    </cfRule>
  </conditionalFormatting>
  <conditionalFormatting sqref="AJ62">
    <cfRule type="cellIs" dxfId="4616" priority="466" stopIfTrue="1" operator="lessThan">
      <formula>0</formula>
    </cfRule>
  </conditionalFormatting>
  <conditionalFormatting sqref="AL62:AM62">
    <cfRule type="cellIs" dxfId="4615" priority="465" stopIfTrue="1" operator="lessThan">
      <formula>0</formula>
    </cfRule>
  </conditionalFormatting>
  <conditionalFormatting sqref="AA60">
    <cfRule type="cellIs" dxfId="4614" priority="464" stopIfTrue="1" operator="lessThan">
      <formula>0</formula>
    </cfRule>
  </conditionalFormatting>
  <conditionalFormatting sqref="AB60">
    <cfRule type="cellIs" dxfId="4613" priority="463" stopIfTrue="1" operator="lessThan">
      <formula>0</formula>
    </cfRule>
  </conditionalFormatting>
  <conditionalFormatting sqref="AC60">
    <cfRule type="cellIs" dxfId="4612" priority="462" stopIfTrue="1" operator="lessThan">
      <formula>0</formula>
    </cfRule>
  </conditionalFormatting>
  <conditionalFormatting sqref="AD60">
    <cfRule type="cellIs" dxfId="4611" priority="461" stopIfTrue="1" operator="lessThan">
      <formula>0</formula>
    </cfRule>
  </conditionalFormatting>
  <conditionalFormatting sqref="AE60">
    <cfRule type="cellIs" dxfId="4610" priority="460" stopIfTrue="1" operator="lessThan">
      <formula>0</formula>
    </cfRule>
  </conditionalFormatting>
  <conditionalFormatting sqref="AF60">
    <cfRule type="cellIs" dxfId="4609" priority="459" stopIfTrue="1" operator="lessThan">
      <formula>0</formula>
    </cfRule>
  </conditionalFormatting>
  <conditionalFormatting sqref="AG61">
    <cfRule type="cellIs" dxfId="4608" priority="458" stopIfTrue="1" operator="lessThan">
      <formula>0</formula>
    </cfRule>
  </conditionalFormatting>
  <conditionalFormatting sqref="AG62">
    <cfRule type="cellIs" dxfId="4607" priority="457" stopIfTrue="1" operator="lessThan">
      <formula>0</formula>
    </cfRule>
  </conditionalFormatting>
  <conditionalFormatting sqref="AG60">
    <cfRule type="cellIs" dxfId="4606" priority="456" stopIfTrue="1" operator="lessThan">
      <formula>0</formula>
    </cfRule>
  </conditionalFormatting>
  <conditionalFormatting sqref="AH55:AI58">
    <cfRule type="cellIs" dxfId="4605" priority="455" stopIfTrue="1" operator="lessThan">
      <formula>0</formula>
    </cfRule>
  </conditionalFormatting>
  <conditionalFormatting sqref="AH61">
    <cfRule type="cellIs" dxfId="4604" priority="454" stopIfTrue="1" operator="lessThan">
      <formula>0</formula>
    </cfRule>
  </conditionalFormatting>
  <conditionalFormatting sqref="AH62">
    <cfRule type="cellIs" dxfId="4603" priority="453" stopIfTrue="1" operator="lessThan">
      <formula>0</formula>
    </cfRule>
  </conditionalFormatting>
  <conditionalFormatting sqref="AH60">
    <cfRule type="cellIs" dxfId="4602" priority="452" stopIfTrue="1" operator="lessThan">
      <formula>0</formula>
    </cfRule>
  </conditionalFormatting>
  <conditionalFormatting sqref="AI61">
    <cfRule type="cellIs" dxfId="4601" priority="451" stopIfTrue="1" operator="lessThan">
      <formula>0</formula>
    </cfRule>
  </conditionalFormatting>
  <conditionalFormatting sqref="AI62">
    <cfRule type="cellIs" dxfId="4600" priority="450" stopIfTrue="1" operator="lessThan">
      <formula>0</formula>
    </cfRule>
  </conditionalFormatting>
  <conditionalFormatting sqref="AI60">
    <cfRule type="cellIs" dxfId="4599" priority="449" stopIfTrue="1" operator="lessThan">
      <formula>0</formula>
    </cfRule>
  </conditionalFormatting>
  <conditionalFormatting sqref="AJ60">
    <cfRule type="cellIs" dxfId="4598" priority="448" stopIfTrue="1" operator="lessThan">
      <formula>0</formula>
    </cfRule>
  </conditionalFormatting>
  <conditionalFormatting sqref="AK60">
    <cfRule type="cellIs" dxfId="4597" priority="447" stopIfTrue="1" operator="lessThan">
      <formula>0</formula>
    </cfRule>
  </conditionalFormatting>
  <conditionalFormatting sqref="AL59:AM59 Z59">
    <cfRule type="cellIs" dxfId="4596" priority="446" stopIfTrue="1" operator="lessThan">
      <formula>0</formula>
    </cfRule>
  </conditionalFormatting>
  <conditionalFormatting sqref="AA59">
    <cfRule type="cellIs" dxfId="4595" priority="445" stopIfTrue="1" operator="lessThan">
      <formula>0</formula>
    </cfRule>
  </conditionalFormatting>
  <conditionalFormatting sqref="AB59">
    <cfRule type="cellIs" dxfId="4594" priority="444" stopIfTrue="1" operator="lessThan">
      <formula>0</formula>
    </cfRule>
  </conditionalFormatting>
  <conditionalFormatting sqref="AC59">
    <cfRule type="cellIs" dxfId="4593" priority="443" stopIfTrue="1" operator="lessThan">
      <formula>0</formula>
    </cfRule>
  </conditionalFormatting>
  <conditionalFormatting sqref="AD59">
    <cfRule type="cellIs" dxfId="4592" priority="442" stopIfTrue="1" operator="lessThan">
      <formula>0</formula>
    </cfRule>
  </conditionalFormatting>
  <conditionalFormatting sqref="AE59">
    <cfRule type="cellIs" dxfId="4591" priority="441" stopIfTrue="1" operator="lessThan">
      <formula>0</formula>
    </cfRule>
  </conditionalFormatting>
  <conditionalFormatting sqref="AF59">
    <cfRule type="cellIs" dxfId="4590" priority="440" stopIfTrue="1" operator="lessThan">
      <formula>0</formula>
    </cfRule>
  </conditionalFormatting>
  <conditionalFormatting sqref="AG59">
    <cfRule type="cellIs" dxfId="4589" priority="439" stopIfTrue="1" operator="lessThan">
      <formula>0</formula>
    </cfRule>
  </conditionalFormatting>
  <conditionalFormatting sqref="AH59">
    <cfRule type="cellIs" dxfId="4588" priority="438" stopIfTrue="1" operator="lessThan">
      <formula>0</formula>
    </cfRule>
  </conditionalFormatting>
  <conditionalFormatting sqref="AI59">
    <cfRule type="cellIs" dxfId="4587" priority="437" stopIfTrue="1" operator="lessThan">
      <formula>0</formula>
    </cfRule>
  </conditionalFormatting>
  <conditionalFormatting sqref="AJ59">
    <cfRule type="cellIs" dxfId="4586" priority="436" stopIfTrue="1" operator="lessThan">
      <formula>0</formula>
    </cfRule>
  </conditionalFormatting>
  <conditionalFormatting sqref="AK59">
    <cfRule type="cellIs" dxfId="4585" priority="435" stopIfTrue="1" operator="lessThan">
      <formula>0</formula>
    </cfRule>
  </conditionalFormatting>
  <conditionalFormatting sqref="AK53:AM53 AL52:AM52 Z47:AG50 AJ47:AM50 Z52:Z53">
    <cfRule type="cellIs" dxfId="4584" priority="434" stopIfTrue="1" operator="lessThan">
      <formula>0</formula>
    </cfRule>
  </conditionalFormatting>
  <conditionalFormatting sqref="AA53">
    <cfRule type="cellIs" dxfId="4583" priority="433" stopIfTrue="1" operator="lessThan">
      <formula>0</formula>
    </cfRule>
  </conditionalFormatting>
  <conditionalFormatting sqref="AB53">
    <cfRule type="cellIs" dxfId="4582" priority="432" stopIfTrue="1" operator="lessThan">
      <formula>0</formula>
    </cfRule>
  </conditionalFormatting>
  <conditionalFormatting sqref="AC53">
    <cfRule type="cellIs" dxfId="4581" priority="431" stopIfTrue="1" operator="lessThan">
      <formula>0</formula>
    </cfRule>
  </conditionalFormatting>
  <conditionalFormatting sqref="AD53">
    <cfRule type="cellIs" dxfId="4580" priority="430" stopIfTrue="1" operator="lessThan">
      <formula>0</formula>
    </cfRule>
  </conditionalFormatting>
  <conditionalFormatting sqref="AE53">
    <cfRule type="cellIs" dxfId="4579" priority="429" stopIfTrue="1" operator="lessThan">
      <formula>0</formula>
    </cfRule>
  </conditionalFormatting>
  <conditionalFormatting sqref="AF53">
    <cfRule type="cellIs" dxfId="4578" priority="428" stopIfTrue="1" operator="lessThan">
      <formula>0</formula>
    </cfRule>
  </conditionalFormatting>
  <conditionalFormatting sqref="AJ53">
    <cfRule type="cellIs" dxfId="4577" priority="427" stopIfTrue="1" operator="lessThan">
      <formula>0</formula>
    </cfRule>
  </conditionalFormatting>
  <conditionalFormatting sqref="Z54">
    <cfRule type="cellIs" dxfId="4576" priority="426" stopIfTrue="1" operator="lessThan">
      <formula>0</formula>
    </cfRule>
  </conditionalFormatting>
  <conditionalFormatting sqref="AK54">
    <cfRule type="cellIs" dxfId="4575" priority="425" stopIfTrue="1" operator="lessThan">
      <formula>0</formula>
    </cfRule>
  </conditionalFormatting>
  <conditionalFormatting sqref="AA54">
    <cfRule type="cellIs" dxfId="4574" priority="424" stopIfTrue="1" operator="lessThan">
      <formula>0</formula>
    </cfRule>
  </conditionalFormatting>
  <conditionalFormatting sqref="AB54">
    <cfRule type="cellIs" dxfId="4573" priority="423" stopIfTrue="1" operator="lessThan">
      <formula>0</formula>
    </cfRule>
  </conditionalFormatting>
  <conditionalFormatting sqref="AC54">
    <cfRule type="cellIs" dxfId="4572" priority="422" stopIfTrue="1" operator="lessThan">
      <formula>0</formula>
    </cfRule>
  </conditionalFormatting>
  <conditionalFormatting sqref="AD54">
    <cfRule type="cellIs" dxfId="4571" priority="421" stopIfTrue="1" operator="lessThan">
      <formula>0</formula>
    </cfRule>
  </conditionalFormatting>
  <conditionalFormatting sqref="AE54">
    <cfRule type="cellIs" dxfId="4570" priority="420" stopIfTrue="1" operator="lessThan">
      <formula>0</formula>
    </cfRule>
  </conditionalFormatting>
  <conditionalFormatting sqref="AF54">
    <cfRule type="cellIs" dxfId="4569" priority="419" stopIfTrue="1" operator="lessThan">
      <formula>0</formula>
    </cfRule>
  </conditionalFormatting>
  <conditionalFormatting sqref="AJ54">
    <cfRule type="cellIs" dxfId="4568" priority="418" stopIfTrue="1" operator="lessThan">
      <formula>0</formula>
    </cfRule>
  </conditionalFormatting>
  <conditionalFormatting sqref="AL54:AM54">
    <cfRule type="cellIs" dxfId="4567" priority="417" stopIfTrue="1" operator="lessThan">
      <formula>0</formula>
    </cfRule>
  </conditionalFormatting>
  <conditionalFormatting sqref="AA52">
    <cfRule type="cellIs" dxfId="4566" priority="416" stopIfTrue="1" operator="lessThan">
      <formula>0</formula>
    </cfRule>
  </conditionalFormatting>
  <conditionalFormatting sqref="AB52">
    <cfRule type="cellIs" dxfId="4565" priority="415" stopIfTrue="1" operator="lessThan">
      <formula>0</formula>
    </cfRule>
  </conditionalFormatting>
  <conditionalFormatting sqref="AC52">
    <cfRule type="cellIs" dxfId="4564" priority="414" stopIfTrue="1" operator="lessThan">
      <formula>0</formula>
    </cfRule>
  </conditionalFormatting>
  <conditionalFormatting sqref="AD52">
    <cfRule type="cellIs" dxfId="4563" priority="413" stopIfTrue="1" operator="lessThan">
      <formula>0</formula>
    </cfRule>
  </conditionalFormatting>
  <conditionalFormatting sqref="AE52">
    <cfRule type="cellIs" dxfId="4562" priority="412" stopIfTrue="1" operator="lessThan">
      <formula>0</formula>
    </cfRule>
  </conditionalFormatting>
  <conditionalFormatting sqref="AF52">
    <cfRule type="cellIs" dxfId="4561" priority="411" stopIfTrue="1" operator="lessThan">
      <formula>0</formula>
    </cfRule>
  </conditionalFormatting>
  <conditionalFormatting sqref="AG53">
    <cfRule type="cellIs" dxfId="4560" priority="410" stopIfTrue="1" operator="lessThan">
      <formula>0</formula>
    </cfRule>
  </conditionalFormatting>
  <conditionalFormatting sqref="AG54">
    <cfRule type="cellIs" dxfId="4559" priority="409" stopIfTrue="1" operator="lessThan">
      <formula>0</formula>
    </cfRule>
  </conditionalFormatting>
  <conditionalFormatting sqref="AG52">
    <cfRule type="cellIs" dxfId="4558" priority="408" stopIfTrue="1" operator="lessThan">
      <formula>0</formula>
    </cfRule>
  </conditionalFormatting>
  <conditionalFormatting sqref="AH47:AI50">
    <cfRule type="cellIs" dxfId="4557" priority="407" stopIfTrue="1" operator="lessThan">
      <formula>0</formula>
    </cfRule>
  </conditionalFormatting>
  <conditionalFormatting sqref="AH53">
    <cfRule type="cellIs" dxfId="4556" priority="406" stopIfTrue="1" operator="lessThan">
      <formula>0</formula>
    </cfRule>
  </conditionalFormatting>
  <conditionalFormatting sqref="AH54">
    <cfRule type="cellIs" dxfId="4555" priority="405" stopIfTrue="1" operator="lessThan">
      <formula>0</formula>
    </cfRule>
  </conditionalFormatting>
  <conditionalFormatting sqref="AH52">
    <cfRule type="cellIs" dxfId="4554" priority="404" stopIfTrue="1" operator="lessThan">
      <formula>0</formula>
    </cfRule>
  </conditionalFormatting>
  <conditionalFormatting sqref="AI53">
    <cfRule type="cellIs" dxfId="4553" priority="403" stopIfTrue="1" operator="lessThan">
      <formula>0</formula>
    </cfRule>
  </conditionalFormatting>
  <conditionalFormatting sqref="AI54">
    <cfRule type="cellIs" dxfId="4552" priority="402" stopIfTrue="1" operator="lessThan">
      <formula>0</formula>
    </cfRule>
  </conditionalFormatting>
  <conditionalFormatting sqref="AI52">
    <cfRule type="cellIs" dxfId="4551" priority="401" stopIfTrue="1" operator="lessThan">
      <formula>0</formula>
    </cfRule>
  </conditionalFormatting>
  <conditionalFormatting sqref="AJ52">
    <cfRule type="cellIs" dxfId="4550" priority="400" stopIfTrue="1" operator="lessThan">
      <formula>0</formula>
    </cfRule>
  </conditionalFormatting>
  <conditionalFormatting sqref="AK52">
    <cfRule type="cellIs" dxfId="4549" priority="399" stopIfTrue="1" operator="lessThan">
      <formula>0</formula>
    </cfRule>
  </conditionalFormatting>
  <conditionalFormatting sqref="AL51:AM51 Z51">
    <cfRule type="cellIs" dxfId="4548" priority="398" stopIfTrue="1" operator="lessThan">
      <formula>0</formula>
    </cfRule>
  </conditionalFormatting>
  <conditionalFormatting sqref="AA51">
    <cfRule type="cellIs" dxfId="4547" priority="397" stopIfTrue="1" operator="lessThan">
      <formula>0</formula>
    </cfRule>
  </conditionalFormatting>
  <conditionalFormatting sqref="AB51">
    <cfRule type="cellIs" dxfId="4546" priority="396" stopIfTrue="1" operator="lessThan">
      <formula>0</formula>
    </cfRule>
  </conditionalFormatting>
  <conditionalFormatting sqref="AC51">
    <cfRule type="cellIs" dxfId="4545" priority="395" stopIfTrue="1" operator="lessThan">
      <formula>0</formula>
    </cfRule>
  </conditionalFormatting>
  <conditionalFormatting sqref="AD51">
    <cfRule type="cellIs" dxfId="4544" priority="394" stopIfTrue="1" operator="lessThan">
      <formula>0</formula>
    </cfRule>
  </conditionalFormatting>
  <conditionalFormatting sqref="AE51">
    <cfRule type="cellIs" dxfId="4543" priority="393" stopIfTrue="1" operator="lessThan">
      <formula>0</formula>
    </cfRule>
  </conditionalFormatting>
  <conditionalFormatting sqref="AF51">
    <cfRule type="cellIs" dxfId="4542" priority="392" stopIfTrue="1" operator="lessThan">
      <formula>0</formula>
    </cfRule>
  </conditionalFormatting>
  <conditionalFormatting sqref="AG51">
    <cfRule type="cellIs" dxfId="4541" priority="391" stopIfTrue="1" operator="lessThan">
      <formula>0</formula>
    </cfRule>
  </conditionalFormatting>
  <conditionalFormatting sqref="AH51">
    <cfRule type="cellIs" dxfId="4540" priority="390" stopIfTrue="1" operator="lessThan">
      <formula>0</formula>
    </cfRule>
  </conditionalFormatting>
  <conditionalFormatting sqref="AI51">
    <cfRule type="cellIs" dxfId="4539" priority="389" stopIfTrue="1" operator="lessThan">
      <formula>0</formula>
    </cfRule>
  </conditionalFormatting>
  <conditionalFormatting sqref="AJ51">
    <cfRule type="cellIs" dxfId="4538" priority="388" stopIfTrue="1" operator="lessThan">
      <formula>0</formula>
    </cfRule>
  </conditionalFormatting>
  <conditionalFormatting sqref="AK51">
    <cfRule type="cellIs" dxfId="4537" priority="387" stopIfTrue="1" operator="lessThan">
      <formula>0</formula>
    </cfRule>
  </conditionalFormatting>
  <conditionalFormatting sqref="AK45:AM45 AL44:AM44 Z39:AG42 AJ39:AM42 Z44:Z45">
    <cfRule type="cellIs" dxfId="4536" priority="386" stopIfTrue="1" operator="lessThan">
      <formula>0</formula>
    </cfRule>
  </conditionalFormatting>
  <conditionalFormatting sqref="AA45">
    <cfRule type="cellIs" dxfId="4535" priority="385" stopIfTrue="1" operator="lessThan">
      <formula>0</formula>
    </cfRule>
  </conditionalFormatting>
  <conditionalFormatting sqref="AB45">
    <cfRule type="cellIs" dxfId="4534" priority="384" stopIfTrue="1" operator="lessThan">
      <formula>0</formula>
    </cfRule>
  </conditionalFormatting>
  <conditionalFormatting sqref="AC45">
    <cfRule type="cellIs" dxfId="4533" priority="383" stopIfTrue="1" operator="lessThan">
      <formula>0</formula>
    </cfRule>
  </conditionalFormatting>
  <conditionalFormatting sqref="AD45">
    <cfRule type="cellIs" dxfId="4532" priority="382" stopIfTrue="1" operator="lessThan">
      <formula>0</formula>
    </cfRule>
  </conditionalFormatting>
  <conditionalFormatting sqref="AE45">
    <cfRule type="cellIs" dxfId="4531" priority="381" stopIfTrue="1" operator="lessThan">
      <formula>0</formula>
    </cfRule>
  </conditionalFormatting>
  <conditionalFormatting sqref="AF45">
    <cfRule type="cellIs" dxfId="4530" priority="380" stopIfTrue="1" operator="lessThan">
      <formula>0</formula>
    </cfRule>
  </conditionalFormatting>
  <conditionalFormatting sqref="AJ45">
    <cfRule type="cellIs" dxfId="4529" priority="379" stopIfTrue="1" operator="lessThan">
      <formula>0</formula>
    </cfRule>
  </conditionalFormatting>
  <conditionalFormatting sqref="Z46">
    <cfRule type="cellIs" dxfId="4528" priority="378" stopIfTrue="1" operator="lessThan">
      <formula>0</formula>
    </cfRule>
  </conditionalFormatting>
  <conditionalFormatting sqref="AK46">
    <cfRule type="cellIs" dxfId="4527" priority="377" stopIfTrue="1" operator="lessThan">
      <formula>0</formula>
    </cfRule>
  </conditionalFormatting>
  <conditionalFormatting sqref="AA46">
    <cfRule type="cellIs" dxfId="4526" priority="376" stopIfTrue="1" operator="lessThan">
      <formula>0</formula>
    </cfRule>
  </conditionalFormatting>
  <conditionalFormatting sqref="AB46">
    <cfRule type="cellIs" dxfId="4525" priority="375" stopIfTrue="1" operator="lessThan">
      <formula>0</formula>
    </cfRule>
  </conditionalFormatting>
  <conditionalFormatting sqref="AC46">
    <cfRule type="cellIs" dxfId="4524" priority="374" stopIfTrue="1" operator="lessThan">
      <formula>0</formula>
    </cfRule>
  </conditionalFormatting>
  <conditionalFormatting sqref="AD46">
    <cfRule type="cellIs" dxfId="4523" priority="373" stopIfTrue="1" operator="lessThan">
      <formula>0</formula>
    </cfRule>
  </conditionalFormatting>
  <conditionalFormatting sqref="AE46">
    <cfRule type="cellIs" dxfId="4522" priority="372" stopIfTrue="1" operator="lessThan">
      <formula>0</formula>
    </cfRule>
  </conditionalFormatting>
  <conditionalFormatting sqref="AF46">
    <cfRule type="cellIs" dxfId="4521" priority="371" stopIfTrue="1" operator="lessThan">
      <formula>0</formula>
    </cfRule>
  </conditionalFormatting>
  <conditionalFormatting sqref="AJ46">
    <cfRule type="cellIs" dxfId="4520" priority="370" stopIfTrue="1" operator="lessThan">
      <formula>0</formula>
    </cfRule>
  </conditionalFormatting>
  <conditionalFormatting sqref="AL46:AM46">
    <cfRule type="cellIs" dxfId="4519" priority="369" stopIfTrue="1" operator="lessThan">
      <formula>0</formula>
    </cfRule>
  </conditionalFormatting>
  <conditionalFormatting sqref="AB44">
    <cfRule type="cellIs" dxfId="4518" priority="367" stopIfTrue="1" operator="lessThan">
      <formula>0</formula>
    </cfRule>
  </conditionalFormatting>
  <conditionalFormatting sqref="AC44">
    <cfRule type="cellIs" dxfId="4517" priority="366" stopIfTrue="1" operator="lessThan">
      <formula>0</formula>
    </cfRule>
  </conditionalFormatting>
  <conditionalFormatting sqref="AD44">
    <cfRule type="cellIs" dxfId="4516" priority="365" stopIfTrue="1" operator="lessThan">
      <formula>0</formula>
    </cfRule>
  </conditionalFormatting>
  <conditionalFormatting sqref="AE44">
    <cfRule type="cellIs" dxfId="4515" priority="364" stopIfTrue="1" operator="lessThan">
      <formula>0</formula>
    </cfRule>
  </conditionalFormatting>
  <conditionalFormatting sqref="AF44">
    <cfRule type="cellIs" dxfId="4514" priority="363" stopIfTrue="1" operator="lessThan">
      <formula>0</formula>
    </cfRule>
  </conditionalFormatting>
  <conditionalFormatting sqref="AG45">
    <cfRule type="cellIs" dxfId="4513" priority="362" stopIfTrue="1" operator="lessThan">
      <formula>0</formula>
    </cfRule>
  </conditionalFormatting>
  <conditionalFormatting sqref="AG46">
    <cfRule type="cellIs" dxfId="4512" priority="361" stopIfTrue="1" operator="lessThan">
      <formula>0</formula>
    </cfRule>
  </conditionalFormatting>
  <conditionalFormatting sqref="AG44">
    <cfRule type="cellIs" dxfId="4511" priority="360" stopIfTrue="1" operator="lessThan">
      <formula>0</formula>
    </cfRule>
  </conditionalFormatting>
  <conditionalFormatting sqref="AH39:AI42">
    <cfRule type="cellIs" dxfId="4510" priority="359" stopIfTrue="1" operator="lessThan">
      <formula>0</formula>
    </cfRule>
  </conditionalFormatting>
  <conditionalFormatting sqref="AH45">
    <cfRule type="cellIs" dxfId="4509" priority="358" stopIfTrue="1" operator="lessThan">
      <formula>0</formula>
    </cfRule>
  </conditionalFormatting>
  <conditionalFormatting sqref="AH46">
    <cfRule type="cellIs" dxfId="4508" priority="357" stopIfTrue="1" operator="lessThan">
      <formula>0</formula>
    </cfRule>
  </conditionalFormatting>
  <conditionalFormatting sqref="AH44">
    <cfRule type="cellIs" dxfId="4507" priority="356" stopIfTrue="1" operator="lessThan">
      <formula>0</formula>
    </cfRule>
  </conditionalFormatting>
  <conditionalFormatting sqref="AI45">
    <cfRule type="cellIs" dxfId="4506" priority="355" stopIfTrue="1" operator="lessThan">
      <formula>0</formula>
    </cfRule>
  </conditionalFormatting>
  <conditionalFormatting sqref="AI46">
    <cfRule type="cellIs" dxfId="4505" priority="354" stopIfTrue="1" operator="lessThan">
      <formula>0</formula>
    </cfRule>
  </conditionalFormatting>
  <conditionalFormatting sqref="AI44">
    <cfRule type="cellIs" dxfId="4504" priority="353" stopIfTrue="1" operator="lessThan">
      <formula>0</formula>
    </cfRule>
  </conditionalFormatting>
  <conditionalFormatting sqref="AJ44">
    <cfRule type="cellIs" dxfId="4503" priority="352" stopIfTrue="1" operator="lessThan">
      <formula>0</formula>
    </cfRule>
  </conditionalFormatting>
  <conditionalFormatting sqref="AK44">
    <cfRule type="cellIs" dxfId="4502" priority="351" stopIfTrue="1" operator="lessThan">
      <formula>0</formula>
    </cfRule>
  </conditionalFormatting>
  <conditionalFormatting sqref="AL43:AM43 Z43">
    <cfRule type="cellIs" dxfId="4501" priority="350" stopIfTrue="1" operator="lessThan">
      <formula>0</formula>
    </cfRule>
  </conditionalFormatting>
  <conditionalFormatting sqref="AA43">
    <cfRule type="cellIs" dxfId="4500" priority="349" stopIfTrue="1" operator="lessThan">
      <formula>0</formula>
    </cfRule>
  </conditionalFormatting>
  <conditionalFormatting sqref="AB43">
    <cfRule type="cellIs" dxfId="4499" priority="348" stopIfTrue="1" operator="lessThan">
      <formula>0</formula>
    </cfRule>
  </conditionalFormatting>
  <conditionalFormatting sqref="AC43">
    <cfRule type="cellIs" dxfId="4498" priority="347" stopIfTrue="1" operator="lessThan">
      <formula>0</formula>
    </cfRule>
  </conditionalFormatting>
  <conditionalFormatting sqref="AD43">
    <cfRule type="cellIs" dxfId="4497" priority="346" stopIfTrue="1" operator="lessThan">
      <formula>0</formula>
    </cfRule>
  </conditionalFormatting>
  <conditionalFormatting sqref="AE43">
    <cfRule type="cellIs" dxfId="4496" priority="345" stopIfTrue="1" operator="lessThan">
      <formula>0</formula>
    </cfRule>
  </conditionalFormatting>
  <conditionalFormatting sqref="AF43">
    <cfRule type="cellIs" dxfId="4495" priority="344" stopIfTrue="1" operator="lessThan">
      <formula>0</formula>
    </cfRule>
  </conditionalFormatting>
  <conditionalFormatting sqref="AG43">
    <cfRule type="cellIs" dxfId="4494" priority="343" stopIfTrue="1" operator="lessThan">
      <formula>0</formula>
    </cfRule>
  </conditionalFormatting>
  <conditionalFormatting sqref="AH43">
    <cfRule type="cellIs" dxfId="4493" priority="342" stopIfTrue="1" operator="lessThan">
      <formula>0</formula>
    </cfRule>
  </conditionalFormatting>
  <conditionalFormatting sqref="AI43">
    <cfRule type="cellIs" dxfId="4492" priority="341" stopIfTrue="1" operator="lessThan">
      <formula>0</formula>
    </cfRule>
  </conditionalFormatting>
  <conditionalFormatting sqref="AJ43">
    <cfRule type="cellIs" dxfId="4491" priority="340" stopIfTrue="1" operator="lessThan">
      <formula>0</formula>
    </cfRule>
  </conditionalFormatting>
  <conditionalFormatting sqref="AK43">
    <cfRule type="cellIs" dxfId="4490" priority="339" stopIfTrue="1" operator="lessThan">
      <formula>0</formula>
    </cfRule>
  </conditionalFormatting>
  <conditionalFormatting sqref="AK37:AM37 AL36:AM36 Z31:AG34 AJ31:AM34 Z36:Z37">
    <cfRule type="cellIs" dxfId="4489" priority="338" stopIfTrue="1" operator="lessThan">
      <formula>0</formula>
    </cfRule>
  </conditionalFormatting>
  <conditionalFormatting sqref="AA37">
    <cfRule type="cellIs" dxfId="4488" priority="337" stopIfTrue="1" operator="lessThan">
      <formula>0</formula>
    </cfRule>
  </conditionalFormatting>
  <conditionalFormatting sqref="AB37">
    <cfRule type="cellIs" dxfId="4487" priority="336" stopIfTrue="1" operator="lessThan">
      <formula>0</formula>
    </cfRule>
  </conditionalFormatting>
  <conditionalFormatting sqref="AC37">
    <cfRule type="cellIs" dxfId="4486" priority="335" stopIfTrue="1" operator="lessThan">
      <formula>0</formula>
    </cfRule>
  </conditionalFormatting>
  <conditionalFormatting sqref="AD37">
    <cfRule type="cellIs" dxfId="4485" priority="334" stopIfTrue="1" operator="lessThan">
      <formula>0</formula>
    </cfRule>
  </conditionalFormatting>
  <conditionalFormatting sqref="AE37">
    <cfRule type="cellIs" dxfId="4484" priority="333" stopIfTrue="1" operator="lessThan">
      <formula>0</formula>
    </cfRule>
  </conditionalFormatting>
  <conditionalFormatting sqref="AF37">
    <cfRule type="cellIs" dxfId="4483" priority="332" stopIfTrue="1" operator="lessThan">
      <formula>0</formula>
    </cfRule>
  </conditionalFormatting>
  <conditionalFormatting sqref="AJ37">
    <cfRule type="cellIs" dxfId="4482" priority="331" stopIfTrue="1" operator="lessThan">
      <formula>0</formula>
    </cfRule>
  </conditionalFormatting>
  <conditionalFormatting sqref="Z38">
    <cfRule type="cellIs" dxfId="4481" priority="330" stopIfTrue="1" operator="lessThan">
      <formula>0</formula>
    </cfRule>
  </conditionalFormatting>
  <conditionalFormatting sqref="AK38">
    <cfRule type="cellIs" dxfId="4480" priority="329" stopIfTrue="1" operator="lessThan">
      <formula>0</formula>
    </cfRule>
  </conditionalFormatting>
  <conditionalFormatting sqref="AA38">
    <cfRule type="cellIs" dxfId="4479" priority="328" stopIfTrue="1" operator="lessThan">
      <formula>0</formula>
    </cfRule>
  </conditionalFormatting>
  <conditionalFormatting sqref="AB38">
    <cfRule type="cellIs" dxfId="4478" priority="327" stopIfTrue="1" operator="lessThan">
      <formula>0</formula>
    </cfRule>
  </conditionalFormatting>
  <conditionalFormatting sqref="AC38">
    <cfRule type="cellIs" dxfId="4477" priority="326" stopIfTrue="1" operator="lessThan">
      <formula>0</formula>
    </cfRule>
  </conditionalFormatting>
  <conditionalFormatting sqref="AD38">
    <cfRule type="cellIs" dxfId="4476" priority="325" stopIfTrue="1" operator="lessThan">
      <formula>0</formula>
    </cfRule>
  </conditionalFormatting>
  <conditionalFormatting sqref="AE38">
    <cfRule type="cellIs" dxfId="4475" priority="324" stopIfTrue="1" operator="lessThan">
      <formula>0</formula>
    </cfRule>
  </conditionalFormatting>
  <conditionalFormatting sqref="AF38">
    <cfRule type="cellIs" dxfId="4474" priority="323" stopIfTrue="1" operator="lessThan">
      <formula>0</formula>
    </cfRule>
  </conditionalFormatting>
  <conditionalFormatting sqref="AJ38">
    <cfRule type="cellIs" dxfId="4473" priority="322" stopIfTrue="1" operator="lessThan">
      <formula>0</formula>
    </cfRule>
  </conditionalFormatting>
  <conditionalFormatting sqref="AL38:AM38">
    <cfRule type="cellIs" dxfId="4472" priority="321" stopIfTrue="1" operator="lessThan">
      <formula>0</formula>
    </cfRule>
  </conditionalFormatting>
  <conditionalFormatting sqref="AA36">
    <cfRule type="cellIs" dxfId="4471" priority="320" stopIfTrue="1" operator="lessThan">
      <formula>0</formula>
    </cfRule>
  </conditionalFormatting>
  <conditionalFormatting sqref="AB36">
    <cfRule type="cellIs" dxfId="4470" priority="319" stopIfTrue="1" operator="lessThan">
      <formula>0</formula>
    </cfRule>
  </conditionalFormatting>
  <conditionalFormatting sqref="AC36">
    <cfRule type="cellIs" dxfId="4469" priority="318" stopIfTrue="1" operator="lessThan">
      <formula>0</formula>
    </cfRule>
  </conditionalFormatting>
  <conditionalFormatting sqref="AD36">
    <cfRule type="cellIs" dxfId="4468" priority="317" stopIfTrue="1" operator="lessThan">
      <formula>0</formula>
    </cfRule>
  </conditionalFormatting>
  <conditionalFormatting sqref="AE36">
    <cfRule type="cellIs" dxfId="4467" priority="316" stopIfTrue="1" operator="lessThan">
      <formula>0</formula>
    </cfRule>
  </conditionalFormatting>
  <conditionalFormatting sqref="AF36">
    <cfRule type="cellIs" dxfId="4466" priority="315" stopIfTrue="1" operator="lessThan">
      <formula>0</formula>
    </cfRule>
  </conditionalFormatting>
  <conditionalFormatting sqref="AG37">
    <cfRule type="cellIs" dxfId="4465" priority="314" stopIfTrue="1" operator="lessThan">
      <formula>0</formula>
    </cfRule>
  </conditionalFormatting>
  <conditionalFormatting sqref="AG38">
    <cfRule type="cellIs" dxfId="4464" priority="313" stopIfTrue="1" operator="lessThan">
      <formula>0</formula>
    </cfRule>
  </conditionalFormatting>
  <conditionalFormatting sqref="AG36">
    <cfRule type="cellIs" dxfId="4463" priority="312" stopIfTrue="1" operator="lessThan">
      <formula>0</formula>
    </cfRule>
  </conditionalFormatting>
  <conditionalFormatting sqref="AH31:AI34">
    <cfRule type="cellIs" dxfId="4462" priority="311" stopIfTrue="1" operator="lessThan">
      <formula>0</formula>
    </cfRule>
  </conditionalFormatting>
  <conditionalFormatting sqref="AH37">
    <cfRule type="cellIs" dxfId="4461" priority="310" stopIfTrue="1" operator="lessThan">
      <formula>0</formula>
    </cfRule>
  </conditionalFormatting>
  <conditionalFormatting sqref="AH38">
    <cfRule type="cellIs" dxfId="4460" priority="309" stopIfTrue="1" operator="lessThan">
      <formula>0</formula>
    </cfRule>
  </conditionalFormatting>
  <conditionalFormatting sqref="AH36">
    <cfRule type="cellIs" dxfId="4459" priority="308" stopIfTrue="1" operator="lessThan">
      <formula>0</formula>
    </cfRule>
  </conditionalFormatting>
  <conditionalFormatting sqref="AI37">
    <cfRule type="cellIs" dxfId="4458" priority="307" stopIfTrue="1" operator="lessThan">
      <formula>0</formula>
    </cfRule>
  </conditionalFormatting>
  <conditionalFormatting sqref="AI38">
    <cfRule type="cellIs" dxfId="4457" priority="306" stopIfTrue="1" operator="lessThan">
      <formula>0</formula>
    </cfRule>
  </conditionalFormatting>
  <conditionalFormatting sqref="AI36">
    <cfRule type="cellIs" dxfId="4456" priority="305" stopIfTrue="1" operator="lessThan">
      <formula>0</formula>
    </cfRule>
  </conditionalFormatting>
  <conditionalFormatting sqref="AJ36">
    <cfRule type="cellIs" dxfId="4455" priority="304" stopIfTrue="1" operator="lessThan">
      <formula>0</formula>
    </cfRule>
  </conditionalFormatting>
  <conditionalFormatting sqref="AK36">
    <cfRule type="cellIs" dxfId="4454" priority="303" stopIfTrue="1" operator="lessThan">
      <formula>0</formula>
    </cfRule>
  </conditionalFormatting>
  <conditionalFormatting sqref="AL35:AM35 Z35">
    <cfRule type="cellIs" dxfId="4453" priority="302" stopIfTrue="1" operator="lessThan">
      <formula>0</formula>
    </cfRule>
  </conditionalFormatting>
  <conditionalFormatting sqref="AA35">
    <cfRule type="cellIs" dxfId="4452" priority="301" stopIfTrue="1" operator="lessThan">
      <formula>0</formula>
    </cfRule>
  </conditionalFormatting>
  <conditionalFormatting sqref="AB35">
    <cfRule type="cellIs" dxfId="4451" priority="300" stopIfTrue="1" operator="lessThan">
      <formula>0</formula>
    </cfRule>
  </conditionalFormatting>
  <conditionalFormatting sqref="AC35">
    <cfRule type="cellIs" dxfId="4450" priority="299" stopIfTrue="1" operator="lessThan">
      <formula>0</formula>
    </cfRule>
  </conditionalFormatting>
  <conditionalFormatting sqref="AD35">
    <cfRule type="cellIs" dxfId="4449" priority="298" stopIfTrue="1" operator="lessThan">
      <formula>0</formula>
    </cfRule>
  </conditionalFormatting>
  <conditionalFormatting sqref="AE35">
    <cfRule type="cellIs" dxfId="4448" priority="297" stopIfTrue="1" operator="lessThan">
      <formula>0</formula>
    </cfRule>
  </conditionalFormatting>
  <conditionalFormatting sqref="AF35">
    <cfRule type="cellIs" dxfId="4447" priority="296" stopIfTrue="1" operator="lessThan">
      <formula>0</formula>
    </cfRule>
  </conditionalFormatting>
  <conditionalFormatting sqref="AG35">
    <cfRule type="cellIs" dxfId="4446" priority="295" stopIfTrue="1" operator="lessThan">
      <formula>0</formula>
    </cfRule>
  </conditionalFormatting>
  <conditionalFormatting sqref="AH35">
    <cfRule type="cellIs" dxfId="4445" priority="294" stopIfTrue="1" operator="lessThan">
      <formula>0</formula>
    </cfRule>
  </conditionalFormatting>
  <conditionalFormatting sqref="AI35">
    <cfRule type="cellIs" dxfId="4444" priority="293" stopIfTrue="1" operator="lessThan">
      <formula>0</formula>
    </cfRule>
  </conditionalFormatting>
  <conditionalFormatting sqref="AJ35">
    <cfRule type="cellIs" dxfId="4443" priority="292" stopIfTrue="1" operator="lessThan">
      <formula>0</formula>
    </cfRule>
  </conditionalFormatting>
  <conditionalFormatting sqref="AK35">
    <cfRule type="cellIs" dxfId="4442" priority="291" stopIfTrue="1" operator="lessThan">
      <formula>0</formula>
    </cfRule>
  </conditionalFormatting>
  <conditionalFormatting sqref="AK29:AM29 AL28:AM28 Z23:AG26 AJ23:AM26 Z28:Z29">
    <cfRule type="cellIs" dxfId="4441" priority="290" stopIfTrue="1" operator="lessThan">
      <formula>0</formula>
    </cfRule>
  </conditionalFormatting>
  <conditionalFormatting sqref="AA29">
    <cfRule type="cellIs" dxfId="4440" priority="289" stopIfTrue="1" operator="lessThan">
      <formula>0</formula>
    </cfRule>
  </conditionalFormatting>
  <conditionalFormatting sqref="AB29">
    <cfRule type="cellIs" dxfId="4439" priority="288" stopIfTrue="1" operator="lessThan">
      <formula>0</formula>
    </cfRule>
  </conditionalFormatting>
  <conditionalFormatting sqref="AC29">
    <cfRule type="cellIs" dxfId="4438" priority="287" stopIfTrue="1" operator="lessThan">
      <formula>0</formula>
    </cfRule>
  </conditionalFormatting>
  <conditionalFormatting sqref="AD29">
    <cfRule type="cellIs" dxfId="4437" priority="286" stopIfTrue="1" operator="lessThan">
      <formula>0</formula>
    </cfRule>
  </conditionalFormatting>
  <conditionalFormatting sqref="AE29">
    <cfRule type="cellIs" dxfId="4436" priority="285" stopIfTrue="1" operator="lessThan">
      <formula>0</formula>
    </cfRule>
  </conditionalFormatting>
  <conditionalFormatting sqref="AF29">
    <cfRule type="cellIs" dxfId="4435" priority="284" stopIfTrue="1" operator="lessThan">
      <formula>0</formula>
    </cfRule>
  </conditionalFormatting>
  <conditionalFormatting sqref="AJ29">
    <cfRule type="cellIs" dxfId="4434" priority="283" stopIfTrue="1" operator="lessThan">
      <formula>0</formula>
    </cfRule>
  </conditionalFormatting>
  <conditionalFormatting sqref="Z30">
    <cfRule type="cellIs" dxfId="4433" priority="282" stopIfTrue="1" operator="lessThan">
      <formula>0</formula>
    </cfRule>
  </conditionalFormatting>
  <conditionalFormatting sqref="AK30">
    <cfRule type="cellIs" dxfId="4432" priority="281" stopIfTrue="1" operator="lessThan">
      <formula>0</formula>
    </cfRule>
  </conditionalFormatting>
  <conditionalFormatting sqref="AA30">
    <cfRule type="cellIs" dxfId="4431" priority="280" stopIfTrue="1" operator="lessThan">
      <formula>0</formula>
    </cfRule>
  </conditionalFormatting>
  <conditionalFormatting sqref="AB30">
    <cfRule type="cellIs" dxfId="4430" priority="279" stopIfTrue="1" operator="lessThan">
      <formula>0</formula>
    </cfRule>
  </conditionalFormatting>
  <conditionalFormatting sqref="AC30">
    <cfRule type="cellIs" dxfId="4429" priority="278" stopIfTrue="1" operator="lessThan">
      <formula>0</formula>
    </cfRule>
  </conditionalFormatting>
  <conditionalFormatting sqref="AD30">
    <cfRule type="cellIs" dxfId="4428" priority="277" stopIfTrue="1" operator="lessThan">
      <formula>0</formula>
    </cfRule>
  </conditionalFormatting>
  <conditionalFormatting sqref="AE30">
    <cfRule type="cellIs" dxfId="4427" priority="276" stopIfTrue="1" operator="lessThan">
      <formula>0</formula>
    </cfRule>
  </conditionalFormatting>
  <conditionalFormatting sqref="AF30">
    <cfRule type="cellIs" dxfId="4426" priority="275" stopIfTrue="1" operator="lessThan">
      <formula>0</formula>
    </cfRule>
  </conditionalFormatting>
  <conditionalFormatting sqref="AJ30">
    <cfRule type="cellIs" dxfId="4425" priority="274" stopIfTrue="1" operator="lessThan">
      <formula>0</formula>
    </cfRule>
  </conditionalFormatting>
  <conditionalFormatting sqref="AL30:AM30">
    <cfRule type="cellIs" dxfId="4424" priority="273" stopIfTrue="1" operator="lessThan">
      <formula>0</formula>
    </cfRule>
  </conditionalFormatting>
  <conditionalFormatting sqref="AA28">
    <cfRule type="cellIs" dxfId="4423" priority="272" stopIfTrue="1" operator="lessThan">
      <formula>0</formula>
    </cfRule>
  </conditionalFormatting>
  <conditionalFormatting sqref="AB28">
    <cfRule type="cellIs" dxfId="4422" priority="271" stopIfTrue="1" operator="lessThan">
      <formula>0</formula>
    </cfRule>
  </conditionalFormatting>
  <conditionalFormatting sqref="AC28">
    <cfRule type="cellIs" dxfId="4421" priority="270" stopIfTrue="1" operator="lessThan">
      <formula>0</formula>
    </cfRule>
  </conditionalFormatting>
  <conditionalFormatting sqref="AD28">
    <cfRule type="cellIs" dxfId="4420" priority="269" stopIfTrue="1" operator="lessThan">
      <formula>0</formula>
    </cfRule>
  </conditionalFormatting>
  <conditionalFormatting sqref="AE28">
    <cfRule type="cellIs" dxfId="4419" priority="268" stopIfTrue="1" operator="lessThan">
      <formula>0</formula>
    </cfRule>
  </conditionalFormatting>
  <conditionalFormatting sqref="AF28">
    <cfRule type="cellIs" dxfId="4418" priority="267" stopIfTrue="1" operator="lessThan">
      <formula>0</formula>
    </cfRule>
  </conditionalFormatting>
  <conditionalFormatting sqref="AG29">
    <cfRule type="cellIs" dxfId="4417" priority="266" stopIfTrue="1" operator="lessThan">
      <formula>0</formula>
    </cfRule>
  </conditionalFormatting>
  <conditionalFormatting sqref="AG30">
    <cfRule type="cellIs" dxfId="4416" priority="265" stopIfTrue="1" operator="lessThan">
      <formula>0</formula>
    </cfRule>
  </conditionalFormatting>
  <conditionalFormatting sqref="AG28">
    <cfRule type="cellIs" dxfId="4415" priority="264" stopIfTrue="1" operator="lessThan">
      <formula>0</formula>
    </cfRule>
  </conditionalFormatting>
  <conditionalFormatting sqref="AH23:AI26">
    <cfRule type="cellIs" dxfId="4414" priority="263" stopIfTrue="1" operator="lessThan">
      <formula>0</formula>
    </cfRule>
  </conditionalFormatting>
  <conditionalFormatting sqref="AH29">
    <cfRule type="cellIs" dxfId="4413" priority="262" stopIfTrue="1" operator="lessThan">
      <formula>0</formula>
    </cfRule>
  </conditionalFormatting>
  <conditionalFormatting sqref="AH30">
    <cfRule type="cellIs" dxfId="4412" priority="261" stopIfTrue="1" operator="lessThan">
      <formula>0</formula>
    </cfRule>
  </conditionalFormatting>
  <conditionalFormatting sqref="AH28">
    <cfRule type="cellIs" dxfId="4411" priority="260" stopIfTrue="1" operator="lessThan">
      <formula>0</formula>
    </cfRule>
  </conditionalFormatting>
  <conditionalFormatting sqref="AI29">
    <cfRule type="cellIs" dxfId="4410" priority="259" stopIfTrue="1" operator="lessThan">
      <formula>0</formula>
    </cfRule>
  </conditionalFormatting>
  <conditionalFormatting sqref="AI30">
    <cfRule type="cellIs" dxfId="4409" priority="258" stopIfTrue="1" operator="lessThan">
      <formula>0</formula>
    </cfRule>
  </conditionalFormatting>
  <conditionalFormatting sqref="AI28">
    <cfRule type="cellIs" dxfId="4408" priority="257" stopIfTrue="1" operator="lessThan">
      <formula>0</formula>
    </cfRule>
  </conditionalFormatting>
  <conditionalFormatting sqref="AJ28">
    <cfRule type="cellIs" dxfId="4407" priority="256" stopIfTrue="1" operator="lessThan">
      <formula>0</formula>
    </cfRule>
  </conditionalFormatting>
  <conditionalFormatting sqref="AK28">
    <cfRule type="cellIs" dxfId="4406" priority="255" stopIfTrue="1" operator="lessThan">
      <formula>0</formula>
    </cfRule>
  </conditionalFormatting>
  <conditionalFormatting sqref="AL27:AM27 Z27">
    <cfRule type="cellIs" dxfId="4405" priority="254" stopIfTrue="1" operator="lessThan">
      <formula>0</formula>
    </cfRule>
  </conditionalFormatting>
  <conditionalFormatting sqref="AA27">
    <cfRule type="cellIs" dxfId="4404" priority="253" stopIfTrue="1" operator="lessThan">
      <formula>0</formula>
    </cfRule>
  </conditionalFormatting>
  <conditionalFormatting sqref="AB27">
    <cfRule type="cellIs" dxfId="4403" priority="252" stopIfTrue="1" operator="lessThan">
      <formula>0</formula>
    </cfRule>
  </conditionalFormatting>
  <conditionalFormatting sqref="AC27">
    <cfRule type="cellIs" dxfId="4402" priority="251" stopIfTrue="1" operator="lessThan">
      <formula>0</formula>
    </cfRule>
  </conditionalFormatting>
  <conditionalFormatting sqref="AD27">
    <cfRule type="cellIs" dxfId="4401" priority="250" stopIfTrue="1" operator="lessThan">
      <formula>0</formula>
    </cfRule>
  </conditionalFormatting>
  <conditionalFormatting sqref="AE27">
    <cfRule type="cellIs" dxfId="4400" priority="249" stopIfTrue="1" operator="lessThan">
      <formula>0</formula>
    </cfRule>
  </conditionalFormatting>
  <conditionalFormatting sqref="AF27">
    <cfRule type="cellIs" dxfId="4399" priority="248" stopIfTrue="1" operator="lessThan">
      <formula>0</formula>
    </cfRule>
  </conditionalFormatting>
  <conditionalFormatting sqref="AG27">
    <cfRule type="cellIs" dxfId="4398" priority="247" stopIfTrue="1" operator="lessThan">
      <formula>0</formula>
    </cfRule>
  </conditionalFormatting>
  <conditionalFormatting sqref="AH27">
    <cfRule type="cellIs" dxfId="4397" priority="246" stopIfTrue="1" operator="lessThan">
      <formula>0</formula>
    </cfRule>
  </conditionalFormatting>
  <conditionalFormatting sqref="AI27">
    <cfRule type="cellIs" dxfId="4396" priority="245" stopIfTrue="1" operator="lessThan">
      <formula>0</formula>
    </cfRule>
  </conditionalFormatting>
  <conditionalFormatting sqref="AJ27">
    <cfRule type="cellIs" dxfId="4395" priority="244" stopIfTrue="1" operator="lessThan">
      <formula>0</formula>
    </cfRule>
  </conditionalFormatting>
  <conditionalFormatting sqref="AK27">
    <cfRule type="cellIs" dxfId="4394" priority="243" stopIfTrue="1" operator="lessThan">
      <formula>0</formula>
    </cfRule>
  </conditionalFormatting>
  <conditionalFormatting sqref="AK21:AM21 AL20:AM20 Z15:AG18 AJ15:AM18 Z20:Z21">
    <cfRule type="cellIs" dxfId="4393" priority="242" stopIfTrue="1" operator="lessThan">
      <formula>0</formula>
    </cfRule>
  </conditionalFormatting>
  <conditionalFormatting sqref="AA21">
    <cfRule type="cellIs" dxfId="4392" priority="241" stopIfTrue="1" operator="lessThan">
      <formula>0</formula>
    </cfRule>
  </conditionalFormatting>
  <conditionalFormatting sqref="AB21">
    <cfRule type="cellIs" dxfId="4391" priority="240" stopIfTrue="1" operator="lessThan">
      <formula>0</formula>
    </cfRule>
  </conditionalFormatting>
  <conditionalFormatting sqref="AC21">
    <cfRule type="cellIs" dxfId="4390" priority="239" stopIfTrue="1" operator="lessThan">
      <formula>0</formula>
    </cfRule>
  </conditionalFormatting>
  <conditionalFormatting sqref="AD21">
    <cfRule type="cellIs" dxfId="4389" priority="238" stopIfTrue="1" operator="lessThan">
      <formula>0</formula>
    </cfRule>
  </conditionalFormatting>
  <conditionalFormatting sqref="AE21">
    <cfRule type="cellIs" dxfId="4388" priority="237" stopIfTrue="1" operator="lessThan">
      <formula>0</formula>
    </cfRule>
  </conditionalFormatting>
  <conditionalFormatting sqref="AF21">
    <cfRule type="cellIs" dxfId="4387" priority="236" stopIfTrue="1" operator="lessThan">
      <formula>0</formula>
    </cfRule>
  </conditionalFormatting>
  <conditionalFormatting sqref="AJ21">
    <cfRule type="cellIs" dxfId="4386" priority="235" stopIfTrue="1" operator="lessThan">
      <formula>0</formula>
    </cfRule>
  </conditionalFormatting>
  <conditionalFormatting sqref="Z22">
    <cfRule type="cellIs" dxfId="4385" priority="234" stopIfTrue="1" operator="lessThan">
      <formula>0</formula>
    </cfRule>
  </conditionalFormatting>
  <conditionalFormatting sqref="AK22">
    <cfRule type="cellIs" dxfId="4384" priority="233" stopIfTrue="1" operator="lessThan">
      <formula>0</formula>
    </cfRule>
  </conditionalFormatting>
  <conditionalFormatting sqref="AA22">
    <cfRule type="cellIs" dxfId="4383" priority="232" stopIfTrue="1" operator="lessThan">
      <formula>0</formula>
    </cfRule>
  </conditionalFormatting>
  <conditionalFormatting sqref="AB22">
    <cfRule type="cellIs" dxfId="4382" priority="231" stopIfTrue="1" operator="lessThan">
      <formula>0</formula>
    </cfRule>
  </conditionalFormatting>
  <conditionalFormatting sqref="AC22">
    <cfRule type="cellIs" dxfId="4381" priority="230" stopIfTrue="1" operator="lessThan">
      <formula>0</formula>
    </cfRule>
  </conditionalFormatting>
  <conditionalFormatting sqref="AD22">
    <cfRule type="cellIs" dxfId="4380" priority="229" stopIfTrue="1" operator="lessThan">
      <formula>0</formula>
    </cfRule>
  </conditionalFormatting>
  <conditionalFormatting sqref="AE22">
    <cfRule type="cellIs" dxfId="4379" priority="228" stopIfTrue="1" operator="lessThan">
      <formula>0</formula>
    </cfRule>
  </conditionalFormatting>
  <conditionalFormatting sqref="AF22">
    <cfRule type="cellIs" dxfId="4378" priority="227" stopIfTrue="1" operator="lessThan">
      <formula>0</formula>
    </cfRule>
  </conditionalFormatting>
  <conditionalFormatting sqref="AJ22">
    <cfRule type="cellIs" dxfId="4377" priority="226" stopIfTrue="1" operator="lessThan">
      <formula>0</formula>
    </cfRule>
  </conditionalFormatting>
  <conditionalFormatting sqref="AL22:AM22">
    <cfRule type="cellIs" dxfId="4376" priority="225" stopIfTrue="1" operator="lessThan">
      <formula>0</formula>
    </cfRule>
  </conditionalFormatting>
  <conditionalFormatting sqref="AA20">
    <cfRule type="cellIs" dxfId="4375" priority="224" stopIfTrue="1" operator="lessThan">
      <formula>0</formula>
    </cfRule>
  </conditionalFormatting>
  <conditionalFormatting sqref="AB20">
    <cfRule type="cellIs" dxfId="4374" priority="223" stopIfTrue="1" operator="lessThan">
      <formula>0</formula>
    </cfRule>
  </conditionalFormatting>
  <conditionalFormatting sqref="AC20">
    <cfRule type="cellIs" dxfId="4373" priority="222" stopIfTrue="1" operator="lessThan">
      <formula>0</formula>
    </cfRule>
  </conditionalFormatting>
  <conditionalFormatting sqref="AD20">
    <cfRule type="cellIs" dxfId="4372" priority="221" stopIfTrue="1" operator="lessThan">
      <formula>0</formula>
    </cfRule>
  </conditionalFormatting>
  <conditionalFormatting sqref="AE20">
    <cfRule type="cellIs" dxfId="4371" priority="220" stopIfTrue="1" operator="lessThan">
      <formula>0</formula>
    </cfRule>
  </conditionalFormatting>
  <conditionalFormatting sqref="AF20">
    <cfRule type="cellIs" dxfId="4370" priority="219" stopIfTrue="1" operator="lessThan">
      <formula>0</formula>
    </cfRule>
  </conditionalFormatting>
  <conditionalFormatting sqref="AG21">
    <cfRule type="cellIs" dxfId="4369" priority="218" stopIfTrue="1" operator="lessThan">
      <formula>0</formula>
    </cfRule>
  </conditionalFormatting>
  <conditionalFormatting sqref="AG22">
    <cfRule type="cellIs" dxfId="4368" priority="217" stopIfTrue="1" operator="lessThan">
      <formula>0</formula>
    </cfRule>
  </conditionalFormatting>
  <conditionalFormatting sqref="AG20">
    <cfRule type="cellIs" dxfId="4367" priority="216" stopIfTrue="1" operator="lessThan">
      <formula>0</formula>
    </cfRule>
  </conditionalFormatting>
  <conditionalFormatting sqref="AH15:AI18">
    <cfRule type="cellIs" dxfId="4366" priority="215" stopIfTrue="1" operator="lessThan">
      <formula>0</formula>
    </cfRule>
  </conditionalFormatting>
  <conditionalFormatting sqref="AH21">
    <cfRule type="cellIs" dxfId="4365" priority="214" stopIfTrue="1" operator="lessThan">
      <formula>0</formula>
    </cfRule>
  </conditionalFormatting>
  <conditionalFormatting sqref="AH22">
    <cfRule type="cellIs" dxfId="4364" priority="213" stopIfTrue="1" operator="lessThan">
      <formula>0</formula>
    </cfRule>
  </conditionalFormatting>
  <conditionalFormatting sqref="AH20">
    <cfRule type="cellIs" dxfId="4363" priority="212" stopIfTrue="1" operator="lessThan">
      <formula>0</formula>
    </cfRule>
  </conditionalFormatting>
  <conditionalFormatting sqref="AI21">
    <cfRule type="cellIs" dxfId="4362" priority="211" stopIfTrue="1" operator="lessThan">
      <formula>0</formula>
    </cfRule>
  </conditionalFormatting>
  <conditionalFormatting sqref="AI22">
    <cfRule type="cellIs" dxfId="4361" priority="210" stopIfTrue="1" operator="lessThan">
      <formula>0</formula>
    </cfRule>
  </conditionalFormatting>
  <conditionalFormatting sqref="AI20">
    <cfRule type="cellIs" dxfId="4360" priority="209" stopIfTrue="1" operator="lessThan">
      <formula>0</formula>
    </cfRule>
  </conditionalFormatting>
  <conditionalFormatting sqref="AJ20">
    <cfRule type="cellIs" dxfId="4359" priority="208" stopIfTrue="1" operator="lessThan">
      <formula>0</formula>
    </cfRule>
  </conditionalFormatting>
  <conditionalFormatting sqref="AK20">
    <cfRule type="cellIs" dxfId="4358" priority="207" stopIfTrue="1" operator="lessThan">
      <formula>0</formula>
    </cfRule>
  </conditionalFormatting>
  <conditionalFormatting sqref="AL19:AM19 Z19">
    <cfRule type="cellIs" dxfId="4357" priority="206" stopIfTrue="1" operator="lessThan">
      <formula>0</formula>
    </cfRule>
  </conditionalFormatting>
  <conditionalFormatting sqref="AA19">
    <cfRule type="cellIs" dxfId="4356" priority="205" stopIfTrue="1" operator="lessThan">
      <formula>0</formula>
    </cfRule>
  </conditionalFormatting>
  <conditionalFormatting sqref="AB19">
    <cfRule type="cellIs" dxfId="4355" priority="204" stopIfTrue="1" operator="lessThan">
      <formula>0</formula>
    </cfRule>
  </conditionalFormatting>
  <conditionalFormatting sqref="AC19">
    <cfRule type="cellIs" dxfId="4354" priority="203" stopIfTrue="1" operator="lessThan">
      <formula>0</formula>
    </cfRule>
  </conditionalFormatting>
  <conditionalFormatting sqref="AD19">
    <cfRule type="cellIs" dxfId="4353" priority="202" stopIfTrue="1" operator="lessThan">
      <formula>0</formula>
    </cfRule>
  </conditionalFormatting>
  <conditionalFormatting sqref="AE19">
    <cfRule type="cellIs" dxfId="4352" priority="201" stopIfTrue="1" operator="lessThan">
      <formula>0</formula>
    </cfRule>
  </conditionalFormatting>
  <conditionalFormatting sqref="AF19">
    <cfRule type="cellIs" dxfId="4351" priority="200" stopIfTrue="1" operator="lessThan">
      <formula>0</formula>
    </cfRule>
  </conditionalFormatting>
  <conditionalFormatting sqref="AG19">
    <cfRule type="cellIs" dxfId="4350" priority="199" stopIfTrue="1" operator="lessThan">
      <formula>0</formula>
    </cfRule>
  </conditionalFormatting>
  <conditionalFormatting sqref="AH19">
    <cfRule type="cellIs" dxfId="4349" priority="198" stopIfTrue="1" operator="lessThan">
      <formula>0</formula>
    </cfRule>
  </conditionalFormatting>
  <conditionalFormatting sqref="AI19">
    <cfRule type="cellIs" dxfId="4348" priority="197" stopIfTrue="1" operator="lessThan">
      <formula>0</formula>
    </cfRule>
  </conditionalFormatting>
  <conditionalFormatting sqref="AJ19">
    <cfRule type="cellIs" dxfId="4347" priority="196" stopIfTrue="1" operator="lessThan">
      <formula>0</formula>
    </cfRule>
  </conditionalFormatting>
  <conditionalFormatting sqref="AK19">
    <cfRule type="cellIs" dxfId="4346" priority="195" stopIfTrue="1" operator="lessThan">
      <formula>0</formula>
    </cfRule>
  </conditionalFormatting>
  <conditionalFormatting sqref="AK13:AM13 AL12:AM12 Z7:AG10 AJ7:AM10 Z12:Z13">
    <cfRule type="cellIs" dxfId="4345" priority="194" stopIfTrue="1" operator="lessThan">
      <formula>0</formula>
    </cfRule>
  </conditionalFormatting>
  <conditionalFormatting sqref="AA13">
    <cfRule type="cellIs" dxfId="4344" priority="193" stopIfTrue="1" operator="lessThan">
      <formula>0</formula>
    </cfRule>
  </conditionalFormatting>
  <conditionalFormatting sqref="AB13">
    <cfRule type="cellIs" dxfId="4343" priority="192" stopIfTrue="1" operator="lessThan">
      <formula>0</formula>
    </cfRule>
  </conditionalFormatting>
  <conditionalFormatting sqref="AC13">
    <cfRule type="cellIs" dxfId="4342" priority="191" stopIfTrue="1" operator="lessThan">
      <formula>0</formula>
    </cfRule>
  </conditionalFormatting>
  <conditionalFormatting sqref="AD13">
    <cfRule type="cellIs" dxfId="4341" priority="190" stopIfTrue="1" operator="lessThan">
      <formula>0</formula>
    </cfRule>
  </conditionalFormatting>
  <conditionalFormatting sqref="AE13">
    <cfRule type="cellIs" dxfId="4340" priority="189" stopIfTrue="1" operator="lessThan">
      <formula>0</formula>
    </cfRule>
  </conditionalFormatting>
  <conditionalFormatting sqref="AF13">
    <cfRule type="cellIs" dxfId="4339" priority="188" stopIfTrue="1" operator="lessThan">
      <formula>0</formula>
    </cfRule>
  </conditionalFormatting>
  <conditionalFormatting sqref="AJ13">
    <cfRule type="cellIs" dxfId="4338" priority="187" stopIfTrue="1" operator="lessThan">
      <formula>0</formula>
    </cfRule>
  </conditionalFormatting>
  <conditionalFormatting sqref="Z14">
    <cfRule type="cellIs" dxfId="4337" priority="186" stopIfTrue="1" operator="lessThan">
      <formula>0</formula>
    </cfRule>
  </conditionalFormatting>
  <conditionalFormatting sqref="AK14">
    <cfRule type="cellIs" dxfId="4336" priority="185" stopIfTrue="1" operator="lessThan">
      <formula>0</formula>
    </cfRule>
  </conditionalFormatting>
  <conditionalFormatting sqref="AA14">
    <cfRule type="cellIs" dxfId="4335" priority="184" stopIfTrue="1" operator="lessThan">
      <formula>0</formula>
    </cfRule>
  </conditionalFormatting>
  <conditionalFormatting sqref="AB14">
    <cfRule type="cellIs" dxfId="4334" priority="183" stopIfTrue="1" operator="lessThan">
      <formula>0</formula>
    </cfRule>
  </conditionalFormatting>
  <conditionalFormatting sqref="AC14">
    <cfRule type="cellIs" dxfId="4333" priority="182" stopIfTrue="1" operator="lessThan">
      <formula>0</formula>
    </cfRule>
  </conditionalFormatting>
  <conditionalFormatting sqref="AD14">
    <cfRule type="cellIs" dxfId="4332" priority="181" stopIfTrue="1" operator="lessThan">
      <formula>0</formula>
    </cfRule>
  </conditionalFormatting>
  <conditionalFormatting sqref="AE14">
    <cfRule type="cellIs" dxfId="4331" priority="180" stopIfTrue="1" operator="lessThan">
      <formula>0</formula>
    </cfRule>
  </conditionalFormatting>
  <conditionalFormatting sqref="AF14">
    <cfRule type="cellIs" dxfId="4330" priority="179" stopIfTrue="1" operator="lessThan">
      <formula>0</formula>
    </cfRule>
  </conditionalFormatting>
  <conditionalFormatting sqref="AJ14">
    <cfRule type="cellIs" dxfId="4329" priority="178" stopIfTrue="1" operator="lessThan">
      <formula>0</formula>
    </cfRule>
  </conditionalFormatting>
  <conditionalFormatting sqref="AL14:AM14">
    <cfRule type="cellIs" dxfId="4328" priority="177" stopIfTrue="1" operator="lessThan">
      <formula>0</formula>
    </cfRule>
  </conditionalFormatting>
  <conditionalFormatting sqref="AA12">
    <cfRule type="cellIs" dxfId="4327" priority="176" stopIfTrue="1" operator="lessThan">
      <formula>0</formula>
    </cfRule>
  </conditionalFormatting>
  <conditionalFormatting sqref="AB12">
    <cfRule type="cellIs" dxfId="4326" priority="175" stopIfTrue="1" operator="lessThan">
      <formula>0</formula>
    </cfRule>
  </conditionalFormatting>
  <conditionalFormatting sqref="AC12">
    <cfRule type="cellIs" dxfId="4325" priority="174" stopIfTrue="1" operator="lessThan">
      <formula>0</formula>
    </cfRule>
  </conditionalFormatting>
  <conditionalFormatting sqref="AD12">
    <cfRule type="cellIs" dxfId="4324" priority="173" stopIfTrue="1" operator="lessThan">
      <formula>0</formula>
    </cfRule>
  </conditionalFormatting>
  <conditionalFormatting sqref="AE12">
    <cfRule type="cellIs" dxfId="4323" priority="172" stopIfTrue="1" operator="lessThan">
      <formula>0</formula>
    </cfRule>
  </conditionalFormatting>
  <conditionalFormatting sqref="AF12">
    <cfRule type="cellIs" dxfId="4322" priority="171" stopIfTrue="1" operator="lessThan">
      <formula>0</formula>
    </cfRule>
  </conditionalFormatting>
  <conditionalFormatting sqref="AG13">
    <cfRule type="cellIs" dxfId="4321" priority="170" stopIfTrue="1" operator="lessThan">
      <formula>0</formula>
    </cfRule>
  </conditionalFormatting>
  <conditionalFormatting sqref="AG14">
    <cfRule type="cellIs" dxfId="4320" priority="169" stopIfTrue="1" operator="lessThan">
      <formula>0</formula>
    </cfRule>
  </conditionalFormatting>
  <conditionalFormatting sqref="AG12">
    <cfRule type="cellIs" dxfId="4319" priority="168" stopIfTrue="1" operator="lessThan">
      <formula>0</formula>
    </cfRule>
  </conditionalFormatting>
  <conditionalFormatting sqref="AH7:AI10">
    <cfRule type="cellIs" dxfId="4318" priority="167" stopIfTrue="1" operator="lessThan">
      <formula>0</formula>
    </cfRule>
  </conditionalFormatting>
  <conditionalFormatting sqref="AH13">
    <cfRule type="cellIs" dxfId="4317" priority="166" stopIfTrue="1" operator="lessThan">
      <formula>0</formula>
    </cfRule>
  </conditionalFormatting>
  <conditionalFormatting sqref="AH14">
    <cfRule type="cellIs" dxfId="4316" priority="165" stopIfTrue="1" operator="lessThan">
      <formula>0</formula>
    </cfRule>
  </conditionalFormatting>
  <conditionalFormatting sqref="AH12">
    <cfRule type="cellIs" dxfId="4315" priority="164" stopIfTrue="1" operator="lessThan">
      <formula>0</formula>
    </cfRule>
  </conditionalFormatting>
  <conditionalFormatting sqref="AI13">
    <cfRule type="cellIs" dxfId="4314" priority="163" stopIfTrue="1" operator="lessThan">
      <formula>0</formula>
    </cfRule>
  </conditionalFormatting>
  <conditionalFormatting sqref="AI14">
    <cfRule type="cellIs" dxfId="4313" priority="162" stopIfTrue="1" operator="lessThan">
      <formula>0</formula>
    </cfRule>
  </conditionalFormatting>
  <conditionalFormatting sqref="AI12">
    <cfRule type="cellIs" dxfId="4312" priority="161" stopIfTrue="1" operator="lessThan">
      <formula>0</formula>
    </cfRule>
  </conditionalFormatting>
  <conditionalFormatting sqref="AJ12">
    <cfRule type="cellIs" dxfId="4311" priority="160" stopIfTrue="1" operator="lessThan">
      <formula>0</formula>
    </cfRule>
  </conditionalFormatting>
  <conditionalFormatting sqref="AK12">
    <cfRule type="cellIs" dxfId="4310" priority="159" stopIfTrue="1" operator="lessThan">
      <formula>0</formula>
    </cfRule>
  </conditionalFormatting>
  <conditionalFormatting sqref="AL11:AM11 Z11">
    <cfRule type="cellIs" dxfId="4309" priority="158" stopIfTrue="1" operator="lessThan">
      <formula>0</formula>
    </cfRule>
  </conditionalFormatting>
  <conditionalFormatting sqref="AA11">
    <cfRule type="cellIs" dxfId="4308" priority="157" stopIfTrue="1" operator="lessThan">
      <formula>0</formula>
    </cfRule>
  </conditionalFormatting>
  <conditionalFormatting sqref="AB11">
    <cfRule type="cellIs" dxfId="4307" priority="156" stopIfTrue="1" operator="lessThan">
      <formula>0</formula>
    </cfRule>
  </conditionalFormatting>
  <conditionalFormatting sqref="AC11">
    <cfRule type="cellIs" dxfId="4306" priority="155" stopIfTrue="1" operator="lessThan">
      <formula>0</formula>
    </cfRule>
  </conditionalFormatting>
  <conditionalFormatting sqref="AD11">
    <cfRule type="cellIs" dxfId="4305" priority="154" stopIfTrue="1" operator="lessThan">
      <formula>0</formula>
    </cfRule>
  </conditionalFormatting>
  <conditionalFormatting sqref="AE11">
    <cfRule type="cellIs" dxfId="4304" priority="153" stopIfTrue="1" operator="lessThan">
      <formula>0</formula>
    </cfRule>
  </conditionalFormatting>
  <conditionalFormatting sqref="AF11">
    <cfRule type="cellIs" dxfId="4303" priority="152" stopIfTrue="1" operator="lessThan">
      <formula>0</formula>
    </cfRule>
  </conditionalFormatting>
  <conditionalFormatting sqref="AG11">
    <cfRule type="cellIs" dxfId="4302" priority="151" stopIfTrue="1" operator="lessThan">
      <formula>0</formula>
    </cfRule>
  </conditionalFormatting>
  <conditionalFormatting sqref="AH11">
    <cfRule type="cellIs" dxfId="4301" priority="150" stopIfTrue="1" operator="lessThan">
      <formula>0</formula>
    </cfRule>
  </conditionalFormatting>
  <conditionalFormatting sqref="AI11">
    <cfRule type="cellIs" dxfId="4300" priority="149" stopIfTrue="1" operator="lessThan">
      <formula>0</formula>
    </cfRule>
  </conditionalFormatting>
  <conditionalFormatting sqref="AJ11">
    <cfRule type="cellIs" dxfId="4299" priority="148" stopIfTrue="1" operator="lessThan">
      <formula>0</formula>
    </cfRule>
  </conditionalFormatting>
  <conditionalFormatting sqref="AK11">
    <cfRule type="cellIs" dxfId="4298" priority="147" stopIfTrue="1" operator="lessThan">
      <formula>0</formula>
    </cfRule>
  </conditionalFormatting>
  <conditionalFormatting sqref="BC7:BD10 BC12:BD13">
    <cfRule type="cellIs" dxfId="4297" priority="144" stopIfTrue="1" operator="lessThan">
      <formula>0</formula>
    </cfRule>
  </conditionalFormatting>
  <conditionalFormatting sqref="BC14">
    <cfRule type="cellIs" dxfId="4296" priority="146" stopIfTrue="1" operator="lessThan">
      <formula>0</formula>
    </cfRule>
  </conditionalFormatting>
  <conditionalFormatting sqref="BD14">
    <cfRule type="cellIs" dxfId="4295" priority="145" stopIfTrue="1" operator="lessThan">
      <formula>0</formula>
    </cfRule>
  </conditionalFormatting>
  <conditionalFormatting sqref="BA11 AQ11:AW11">
    <cfRule type="cellIs" dxfId="4294" priority="137" operator="lessThan">
      <formula>0</formula>
    </cfRule>
  </conditionalFormatting>
  <conditionalFormatting sqref="AX11">
    <cfRule type="cellIs" dxfId="4293" priority="136" operator="lessThan">
      <formula>0</formula>
    </cfRule>
  </conditionalFormatting>
  <conditionalFormatting sqref="AZ11">
    <cfRule type="cellIs" dxfId="4292" priority="134" operator="lessThan">
      <formula>0</formula>
    </cfRule>
  </conditionalFormatting>
  <conditionalFormatting sqref="BC11:BD11">
    <cfRule type="cellIs" dxfId="4291" priority="143" stopIfTrue="1" operator="lessThan">
      <formula>0</formula>
    </cfRule>
  </conditionalFormatting>
  <conditionalFormatting sqref="BA7:BB10 BA13:BB14 BA12 AQ7:AW10 AQ12:AW14">
    <cfRule type="cellIs" dxfId="4290" priority="142" operator="lessThan">
      <formula>0</formula>
    </cfRule>
  </conditionalFormatting>
  <conditionalFormatting sqref="AX7:AX10 AX12:AX14">
    <cfRule type="cellIs" dxfId="4289" priority="141" operator="lessThan">
      <formula>0</formula>
    </cfRule>
  </conditionalFormatting>
  <conditionalFormatting sqref="AY7:AY10 AY12:AY14">
    <cfRule type="cellIs" dxfId="4288" priority="140" operator="lessThan">
      <formula>0</formula>
    </cfRule>
  </conditionalFormatting>
  <conditionalFormatting sqref="AZ7:AZ10 AZ12:AZ14">
    <cfRule type="cellIs" dxfId="4287" priority="139" operator="lessThan">
      <formula>0</formula>
    </cfRule>
  </conditionalFormatting>
  <conditionalFormatting sqref="BB12">
    <cfRule type="cellIs" dxfId="4286" priority="138" operator="lessThan">
      <formula>0</formula>
    </cfRule>
  </conditionalFormatting>
  <conditionalFormatting sqref="AY11">
    <cfRule type="cellIs" dxfId="4285" priority="135" operator="lessThan">
      <formula>0</formula>
    </cfRule>
  </conditionalFormatting>
  <conditionalFormatting sqref="BB11">
    <cfRule type="cellIs" dxfId="4284" priority="133" operator="lessThan">
      <formula>0</formula>
    </cfRule>
  </conditionalFormatting>
  <conditionalFormatting sqref="BC15:BD18 BC20:BD21">
    <cfRule type="cellIs" dxfId="4283" priority="130" stopIfTrue="1" operator="lessThan">
      <formula>0</formula>
    </cfRule>
  </conditionalFormatting>
  <conditionalFormatting sqref="BC22">
    <cfRule type="cellIs" dxfId="4282" priority="132" stopIfTrue="1" operator="lessThan">
      <formula>0</formula>
    </cfRule>
  </conditionalFormatting>
  <conditionalFormatting sqref="BD22">
    <cfRule type="cellIs" dxfId="4281" priority="131" stopIfTrue="1" operator="lessThan">
      <formula>0</formula>
    </cfRule>
  </conditionalFormatting>
  <conditionalFormatting sqref="BA19 AQ19:AW19">
    <cfRule type="cellIs" dxfId="4280" priority="123" operator="lessThan">
      <formula>0</formula>
    </cfRule>
  </conditionalFormatting>
  <conditionalFormatting sqref="AX19">
    <cfRule type="cellIs" dxfId="4279" priority="122" operator="lessThan">
      <formula>0</formula>
    </cfRule>
  </conditionalFormatting>
  <conditionalFormatting sqref="AZ19">
    <cfRule type="cellIs" dxfId="4278" priority="120" operator="lessThan">
      <formula>0</formula>
    </cfRule>
  </conditionalFormatting>
  <conditionalFormatting sqref="BC19:BD19">
    <cfRule type="cellIs" dxfId="4277" priority="129" stopIfTrue="1" operator="lessThan">
      <formula>0</formula>
    </cfRule>
  </conditionalFormatting>
  <conditionalFormatting sqref="BA15:BB18 BA21:BB22 BA20 AQ15:AW18 AQ20:AW22">
    <cfRule type="cellIs" dxfId="4276" priority="128" operator="lessThan">
      <formula>0</formula>
    </cfRule>
  </conditionalFormatting>
  <conditionalFormatting sqref="AX15:AX18 AX20:AX22">
    <cfRule type="cellIs" dxfId="4275" priority="127" operator="lessThan">
      <formula>0</formula>
    </cfRule>
  </conditionalFormatting>
  <conditionalFormatting sqref="AY15:AY18 AY20:AY22">
    <cfRule type="cellIs" dxfId="4274" priority="126" operator="lessThan">
      <formula>0</formula>
    </cfRule>
  </conditionalFormatting>
  <conditionalFormatting sqref="AZ15:AZ18 AZ20:AZ22">
    <cfRule type="cellIs" dxfId="4273" priority="125" operator="lessThan">
      <formula>0</formula>
    </cfRule>
  </conditionalFormatting>
  <conditionalFormatting sqref="BB20">
    <cfRule type="cellIs" dxfId="4272" priority="124" operator="lessThan">
      <formula>0</formula>
    </cfRule>
  </conditionalFormatting>
  <conditionalFormatting sqref="AY19">
    <cfRule type="cellIs" dxfId="4271" priority="121" operator="lessThan">
      <formula>0</formula>
    </cfRule>
  </conditionalFormatting>
  <conditionalFormatting sqref="BB19">
    <cfRule type="cellIs" dxfId="4270" priority="119" operator="lessThan">
      <formula>0</formula>
    </cfRule>
  </conditionalFormatting>
  <conditionalFormatting sqref="BC23:BD26 BC28:BD29">
    <cfRule type="cellIs" dxfId="4269" priority="116" stopIfTrue="1" operator="lessThan">
      <formula>0</formula>
    </cfRule>
  </conditionalFormatting>
  <conditionalFormatting sqref="BC30">
    <cfRule type="cellIs" dxfId="4268" priority="118" stopIfTrue="1" operator="lessThan">
      <formula>0</formula>
    </cfRule>
  </conditionalFormatting>
  <conditionalFormatting sqref="BD30">
    <cfRule type="cellIs" dxfId="4267" priority="117" stopIfTrue="1" operator="lessThan">
      <formula>0</formula>
    </cfRule>
  </conditionalFormatting>
  <conditionalFormatting sqref="BA27 AQ27:AW27">
    <cfRule type="cellIs" dxfId="4266" priority="109" operator="lessThan">
      <formula>0</formula>
    </cfRule>
  </conditionalFormatting>
  <conditionalFormatting sqref="AX27">
    <cfRule type="cellIs" dxfId="4265" priority="108" operator="lessThan">
      <formula>0</formula>
    </cfRule>
  </conditionalFormatting>
  <conditionalFormatting sqref="AZ27">
    <cfRule type="cellIs" dxfId="4264" priority="106" operator="lessThan">
      <formula>0</formula>
    </cfRule>
  </conditionalFormatting>
  <conditionalFormatting sqref="BC27:BD27">
    <cfRule type="cellIs" dxfId="4263" priority="115" stopIfTrue="1" operator="lessThan">
      <formula>0</formula>
    </cfRule>
  </conditionalFormatting>
  <conditionalFormatting sqref="BA23:BB26 BA29:BB30 BA28 AQ23:AW26 AQ28:AW30">
    <cfRule type="cellIs" dxfId="4262" priority="114" operator="lessThan">
      <formula>0</formula>
    </cfRule>
  </conditionalFormatting>
  <conditionalFormatting sqref="AX23:AX26 AX28:AX30">
    <cfRule type="cellIs" dxfId="4261" priority="113" operator="lessThan">
      <formula>0</formula>
    </cfRule>
  </conditionalFormatting>
  <conditionalFormatting sqref="AY23:AY26 AY28:AY30">
    <cfRule type="cellIs" dxfId="4260" priority="112" operator="lessThan">
      <formula>0</formula>
    </cfRule>
  </conditionalFormatting>
  <conditionalFormatting sqref="AZ23:AZ26 AZ28:AZ30">
    <cfRule type="cellIs" dxfId="4259" priority="111" operator="lessThan">
      <formula>0</formula>
    </cfRule>
  </conditionalFormatting>
  <conditionalFormatting sqref="BB28">
    <cfRule type="cellIs" dxfId="4258" priority="110" operator="lessThan">
      <formula>0</formula>
    </cfRule>
  </conditionalFormatting>
  <conditionalFormatting sqref="AY27">
    <cfRule type="cellIs" dxfId="4257" priority="107" operator="lessThan">
      <formula>0</formula>
    </cfRule>
  </conditionalFormatting>
  <conditionalFormatting sqref="BB27">
    <cfRule type="cellIs" dxfId="4256" priority="105" operator="lessThan">
      <formula>0</formula>
    </cfRule>
  </conditionalFormatting>
  <conditionalFormatting sqref="BC31:BD34 BC36:BD37">
    <cfRule type="cellIs" dxfId="4255" priority="102" stopIfTrue="1" operator="lessThan">
      <formula>0</formula>
    </cfRule>
  </conditionalFormatting>
  <conditionalFormatting sqref="BC38">
    <cfRule type="cellIs" dxfId="4254" priority="104" stopIfTrue="1" operator="lessThan">
      <formula>0</formula>
    </cfRule>
  </conditionalFormatting>
  <conditionalFormatting sqref="BD38">
    <cfRule type="cellIs" dxfId="4253" priority="103" stopIfTrue="1" operator="lessThan">
      <formula>0</formula>
    </cfRule>
  </conditionalFormatting>
  <conditionalFormatting sqref="BA35 AQ35:AW35">
    <cfRule type="cellIs" dxfId="4252" priority="95" operator="lessThan">
      <formula>0</formula>
    </cfRule>
  </conditionalFormatting>
  <conditionalFormatting sqref="AX35">
    <cfRule type="cellIs" dxfId="4251" priority="94" operator="lessThan">
      <formula>0</formula>
    </cfRule>
  </conditionalFormatting>
  <conditionalFormatting sqref="AZ35">
    <cfRule type="cellIs" dxfId="4250" priority="92" operator="lessThan">
      <formula>0</formula>
    </cfRule>
  </conditionalFormatting>
  <conditionalFormatting sqref="BC35:BD35">
    <cfRule type="cellIs" dxfId="4249" priority="101" stopIfTrue="1" operator="lessThan">
      <formula>0</formula>
    </cfRule>
  </conditionalFormatting>
  <conditionalFormatting sqref="BA31:BB34 BA37:BB38 BA36 AQ31:AW34 AQ36:AW38">
    <cfRule type="cellIs" dxfId="4248" priority="100" operator="lessThan">
      <formula>0</formula>
    </cfRule>
  </conditionalFormatting>
  <conditionalFormatting sqref="AX31:AX34 AX36:AX38">
    <cfRule type="cellIs" dxfId="4247" priority="99" operator="lessThan">
      <formula>0</formula>
    </cfRule>
  </conditionalFormatting>
  <conditionalFormatting sqref="AY31:AY34 AY36:AY38">
    <cfRule type="cellIs" dxfId="4246" priority="98" operator="lessThan">
      <formula>0</formula>
    </cfRule>
  </conditionalFormatting>
  <conditionalFormatting sqref="AZ31:AZ34 AZ36:AZ38">
    <cfRule type="cellIs" dxfId="4245" priority="97" operator="lessThan">
      <formula>0</formula>
    </cfRule>
  </conditionalFormatting>
  <conditionalFormatting sqref="BB36">
    <cfRule type="cellIs" dxfId="4244" priority="96" operator="lessThan">
      <formula>0</formula>
    </cfRule>
  </conditionalFormatting>
  <conditionalFormatting sqref="AY35">
    <cfRule type="cellIs" dxfId="4243" priority="93" operator="lessThan">
      <formula>0</formula>
    </cfRule>
  </conditionalFormatting>
  <conditionalFormatting sqref="BB35">
    <cfRule type="cellIs" dxfId="4242" priority="91" operator="lessThan">
      <formula>0</formula>
    </cfRule>
  </conditionalFormatting>
  <conditionalFormatting sqref="BC39:BD42 BC44:BD45">
    <cfRule type="cellIs" dxfId="4241" priority="88" stopIfTrue="1" operator="lessThan">
      <formula>0</formula>
    </cfRule>
  </conditionalFormatting>
  <conditionalFormatting sqref="BC46">
    <cfRule type="cellIs" dxfId="4240" priority="90" stopIfTrue="1" operator="lessThan">
      <formula>0</formula>
    </cfRule>
  </conditionalFormatting>
  <conditionalFormatting sqref="BD46">
    <cfRule type="cellIs" dxfId="4239" priority="89" stopIfTrue="1" operator="lessThan">
      <formula>0</formula>
    </cfRule>
  </conditionalFormatting>
  <conditionalFormatting sqref="BA43 AQ43:AW43">
    <cfRule type="cellIs" dxfId="4238" priority="81" operator="lessThan">
      <formula>0</formula>
    </cfRule>
  </conditionalFormatting>
  <conditionalFormatting sqref="AX43">
    <cfRule type="cellIs" dxfId="4237" priority="80" operator="lessThan">
      <formula>0</formula>
    </cfRule>
  </conditionalFormatting>
  <conditionalFormatting sqref="AZ43">
    <cfRule type="cellIs" dxfId="4236" priority="78" operator="lessThan">
      <formula>0</formula>
    </cfRule>
  </conditionalFormatting>
  <conditionalFormatting sqref="BC43:BD43">
    <cfRule type="cellIs" dxfId="4235" priority="87" stopIfTrue="1" operator="lessThan">
      <formula>0</formula>
    </cfRule>
  </conditionalFormatting>
  <conditionalFormatting sqref="BA39:BB42 BA45:BB46 BA44 AQ39:AW42 AQ44:AW46">
    <cfRule type="cellIs" dxfId="4234" priority="86" operator="lessThan">
      <formula>0</formula>
    </cfRule>
  </conditionalFormatting>
  <conditionalFormatting sqref="AX39:AX42 AX44:AX46">
    <cfRule type="cellIs" dxfId="4233" priority="85" operator="lessThan">
      <formula>0</formula>
    </cfRule>
  </conditionalFormatting>
  <conditionalFormatting sqref="AY39:AY42 AY44:AY46">
    <cfRule type="cellIs" dxfId="4232" priority="84" operator="lessThan">
      <formula>0</formula>
    </cfRule>
  </conditionalFormatting>
  <conditionalFormatting sqref="AZ39:AZ42 AZ44:AZ46">
    <cfRule type="cellIs" dxfId="4231" priority="83" operator="lessThan">
      <formula>0</formula>
    </cfRule>
  </conditionalFormatting>
  <conditionalFormatting sqref="BB44">
    <cfRule type="cellIs" dxfId="4230" priority="82" operator="lessThan">
      <formula>0</formula>
    </cfRule>
  </conditionalFormatting>
  <conditionalFormatting sqref="AY43">
    <cfRule type="cellIs" dxfId="4229" priority="79" operator="lessThan">
      <formula>0</formula>
    </cfRule>
  </conditionalFormatting>
  <conditionalFormatting sqref="BB43">
    <cfRule type="cellIs" dxfId="4228" priority="77" operator="lessThan">
      <formula>0</formula>
    </cfRule>
  </conditionalFormatting>
  <conditionalFormatting sqref="BC47:BD50 BC52:BD53">
    <cfRule type="cellIs" dxfId="4227" priority="74" stopIfTrue="1" operator="lessThan">
      <formula>0</formula>
    </cfRule>
  </conditionalFormatting>
  <conditionalFormatting sqref="BC54">
    <cfRule type="cellIs" dxfId="4226" priority="76" stopIfTrue="1" operator="lessThan">
      <formula>0</formula>
    </cfRule>
  </conditionalFormatting>
  <conditionalFormatting sqref="BD54">
    <cfRule type="cellIs" dxfId="4225" priority="75" stopIfTrue="1" operator="lessThan">
      <formula>0</formula>
    </cfRule>
  </conditionalFormatting>
  <conditionalFormatting sqref="BA51 AQ51:AW51">
    <cfRule type="cellIs" dxfId="4224" priority="67" operator="lessThan">
      <formula>0</formula>
    </cfRule>
  </conditionalFormatting>
  <conditionalFormatting sqref="AX51">
    <cfRule type="cellIs" dxfId="4223" priority="66" operator="lessThan">
      <formula>0</formula>
    </cfRule>
  </conditionalFormatting>
  <conditionalFormatting sqref="AZ51">
    <cfRule type="cellIs" dxfId="4222" priority="64" operator="lessThan">
      <formula>0</formula>
    </cfRule>
  </conditionalFormatting>
  <conditionalFormatting sqref="BC51:BD51">
    <cfRule type="cellIs" dxfId="4221" priority="73" stopIfTrue="1" operator="lessThan">
      <formula>0</formula>
    </cfRule>
  </conditionalFormatting>
  <conditionalFormatting sqref="BA47:BB50 BA53:BB54 BA52 AQ47:AW50 AQ52:AW54">
    <cfRule type="cellIs" dxfId="4220" priority="72" operator="lessThan">
      <formula>0</formula>
    </cfRule>
  </conditionalFormatting>
  <conditionalFormatting sqref="AX47:AX50 AX52:AX54">
    <cfRule type="cellIs" dxfId="4219" priority="71" operator="lessThan">
      <formula>0</formula>
    </cfRule>
  </conditionalFormatting>
  <conditionalFormatting sqref="AY47:AY50 AY52:AY54">
    <cfRule type="cellIs" dxfId="4218" priority="70" operator="lessThan">
      <formula>0</formula>
    </cfRule>
  </conditionalFormatting>
  <conditionalFormatting sqref="AZ47:AZ50 AZ52:AZ54">
    <cfRule type="cellIs" dxfId="4217" priority="69" operator="lessThan">
      <formula>0</formula>
    </cfRule>
  </conditionalFormatting>
  <conditionalFormatting sqref="BB52">
    <cfRule type="cellIs" dxfId="4216" priority="68" operator="lessThan">
      <formula>0</formula>
    </cfRule>
  </conditionalFormatting>
  <conditionalFormatting sqref="AY51">
    <cfRule type="cellIs" dxfId="4215" priority="65" operator="lessThan">
      <formula>0</formula>
    </cfRule>
  </conditionalFormatting>
  <conditionalFormatting sqref="BB51">
    <cfRule type="cellIs" dxfId="4214" priority="63" operator="lessThan">
      <formula>0</formula>
    </cfRule>
  </conditionalFormatting>
  <conditionalFormatting sqref="BC55:BD58 BC60:BD61">
    <cfRule type="cellIs" dxfId="4213" priority="60" stopIfTrue="1" operator="lessThan">
      <formula>0</formula>
    </cfRule>
  </conditionalFormatting>
  <conditionalFormatting sqref="BC62">
    <cfRule type="cellIs" dxfId="4212" priority="62" stopIfTrue="1" operator="lessThan">
      <formula>0</formula>
    </cfRule>
  </conditionalFormatting>
  <conditionalFormatting sqref="BD62">
    <cfRule type="cellIs" dxfId="4211" priority="61" stopIfTrue="1" operator="lessThan">
      <formula>0</formula>
    </cfRule>
  </conditionalFormatting>
  <conditionalFormatting sqref="BA59 AQ59:AW59">
    <cfRule type="cellIs" dxfId="4210" priority="53" operator="lessThan">
      <formula>0</formula>
    </cfRule>
  </conditionalFormatting>
  <conditionalFormatting sqref="AX59">
    <cfRule type="cellIs" dxfId="4209" priority="52" operator="lessThan">
      <formula>0</formula>
    </cfRule>
  </conditionalFormatting>
  <conditionalFormatting sqref="AZ59">
    <cfRule type="cellIs" dxfId="4208" priority="50" operator="lessThan">
      <formula>0</formula>
    </cfRule>
  </conditionalFormatting>
  <conditionalFormatting sqref="BC59:BD59">
    <cfRule type="cellIs" dxfId="4207" priority="59" stopIfTrue="1" operator="lessThan">
      <formula>0</formula>
    </cfRule>
  </conditionalFormatting>
  <conditionalFormatting sqref="BA55:BB58 BA61:BB62 BA60 AQ55:AW58 AQ60:AW62">
    <cfRule type="cellIs" dxfId="4206" priority="58" operator="lessThan">
      <formula>0</formula>
    </cfRule>
  </conditionalFormatting>
  <conditionalFormatting sqref="AX55:AX58 AX60:AX62">
    <cfRule type="cellIs" dxfId="4205" priority="57" operator="lessThan">
      <formula>0</formula>
    </cfRule>
  </conditionalFormatting>
  <conditionalFormatting sqref="AY55:AY58 AY60:AY62">
    <cfRule type="cellIs" dxfId="4204" priority="56" operator="lessThan">
      <formula>0</formula>
    </cfRule>
  </conditionalFormatting>
  <conditionalFormatting sqref="AZ55:AZ58 AZ60:AZ62">
    <cfRule type="cellIs" dxfId="4203" priority="55" operator="lessThan">
      <formula>0</formula>
    </cfRule>
  </conditionalFormatting>
  <conditionalFormatting sqref="BB60">
    <cfRule type="cellIs" dxfId="4202" priority="54" operator="lessThan">
      <formula>0</formula>
    </cfRule>
  </conditionalFormatting>
  <conditionalFormatting sqref="AY59">
    <cfRule type="cellIs" dxfId="4201" priority="51" operator="lessThan">
      <formula>0</formula>
    </cfRule>
  </conditionalFormatting>
  <conditionalFormatting sqref="BB59">
    <cfRule type="cellIs" dxfId="4200" priority="49" operator="lessThan">
      <formula>0</formula>
    </cfRule>
  </conditionalFormatting>
  <conditionalFormatting sqref="BC64:BD67 BC69:BD70">
    <cfRule type="cellIs" dxfId="4199" priority="46" stopIfTrue="1" operator="lessThan">
      <formula>0</formula>
    </cfRule>
  </conditionalFormatting>
  <conditionalFormatting sqref="BC71">
    <cfRule type="cellIs" dxfId="4198" priority="48" stopIfTrue="1" operator="lessThan">
      <formula>0</formula>
    </cfRule>
  </conditionalFormatting>
  <conditionalFormatting sqref="BD71">
    <cfRule type="cellIs" dxfId="4197" priority="47" stopIfTrue="1" operator="lessThan">
      <formula>0</formula>
    </cfRule>
  </conditionalFormatting>
  <conditionalFormatting sqref="BA68 AQ68:AW68">
    <cfRule type="cellIs" dxfId="4196" priority="39" operator="lessThan">
      <formula>0</formula>
    </cfRule>
  </conditionalFormatting>
  <conditionalFormatting sqref="AX68">
    <cfRule type="cellIs" dxfId="4195" priority="38" operator="lessThan">
      <formula>0</formula>
    </cfRule>
  </conditionalFormatting>
  <conditionalFormatting sqref="AZ68">
    <cfRule type="cellIs" dxfId="4194" priority="36" operator="lessThan">
      <formula>0</formula>
    </cfRule>
  </conditionalFormatting>
  <conditionalFormatting sqref="BC68:BD68">
    <cfRule type="cellIs" dxfId="4193" priority="45" stopIfTrue="1" operator="lessThan">
      <formula>0</formula>
    </cfRule>
  </conditionalFormatting>
  <conditionalFormatting sqref="BA64:BB67 BA70:BB71 BA69 AQ64:AW67 AQ69:AW71">
    <cfRule type="cellIs" dxfId="4192" priority="44" operator="lessThan">
      <formula>0</formula>
    </cfRule>
  </conditionalFormatting>
  <conditionalFormatting sqref="AX64:AX67 AX69:AX71">
    <cfRule type="cellIs" dxfId="4191" priority="43" operator="lessThan">
      <formula>0</formula>
    </cfRule>
  </conditionalFormatting>
  <conditionalFormatting sqref="AY64:AY67 AY69:AY71">
    <cfRule type="cellIs" dxfId="4190" priority="42" operator="lessThan">
      <formula>0</formula>
    </cfRule>
  </conditionalFormatting>
  <conditionalFormatting sqref="AZ64:AZ67 AZ69:AZ71">
    <cfRule type="cellIs" dxfId="4189" priority="41" operator="lessThan">
      <formula>0</formula>
    </cfRule>
  </conditionalFormatting>
  <conditionalFormatting sqref="BB69">
    <cfRule type="cellIs" dxfId="4188" priority="40" operator="lessThan">
      <formula>0</formula>
    </cfRule>
  </conditionalFormatting>
  <conditionalFormatting sqref="AY68">
    <cfRule type="cellIs" dxfId="4187" priority="37" operator="lessThan">
      <formula>0</formula>
    </cfRule>
  </conditionalFormatting>
  <conditionalFormatting sqref="BB68">
    <cfRule type="cellIs" dxfId="4186" priority="35" operator="lessThan">
      <formula>0</formula>
    </cfRule>
  </conditionalFormatting>
  <conditionalFormatting sqref="AA44">
    <cfRule type="cellIs" dxfId="4185" priority="34" stopIfTrue="1" operator="lessThan">
      <formula>0</formula>
    </cfRule>
  </conditionalFormatting>
  <conditionalFormatting sqref="S8:S12">
    <cfRule type="cellIs" dxfId="4184" priority="33" stopIfTrue="1" operator="lessThan">
      <formula>0</formula>
    </cfRule>
  </conditionalFormatting>
  <conditionalFormatting sqref="S16:S20">
    <cfRule type="cellIs" dxfId="4183" priority="32" stopIfTrue="1" operator="lessThan">
      <formula>0</formula>
    </cfRule>
  </conditionalFormatting>
  <conditionalFormatting sqref="S24:S28">
    <cfRule type="cellIs" dxfId="4182" priority="31" stopIfTrue="1" operator="lessThan">
      <formula>0</formula>
    </cfRule>
  </conditionalFormatting>
  <conditionalFormatting sqref="S32:S35">
    <cfRule type="cellIs" dxfId="4181" priority="30" stopIfTrue="1" operator="lessThan">
      <formula>0</formula>
    </cfRule>
  </conditionalFormatting>
  <conditionalFormatting sqref="S36">
    <cfRule type="cellIs" dxfId="4180" priority="29" stopIfTrue="1" operator="lessThan">
      <formula>0</formula>
    </cfRule>
  </conditionalFormatting>
  <conditionalFormatting sqref="S42:S44">
    <cfRule type="cellIs" dxfId="4179" priority="28" stopIfTrue="1" operator="lessThan">
      <formula>0</formula>
    </cfRule>
  </conditionalFormatting>
  <conditionalFormatting sqref="S56:S60">
    <cfRule type="cellIs" dxfId="4178" priority="27" stopIfTrue="1" operator="lessThan">
      <formula>0</formula>
    </cfRule>
  </conditionalFormatting>
  <conditionalFormatting sqref="H36">
    <cfRule type="cellIs" dxfId="4177" priority="26" stopIfTrue="1" operator="lessThan">
      <formula>0</formula>
    </cfRule>
  </conditionalFormatting>
  <conditionalFormatting sqref="BF5:BG10">
    <cfRule type="cellIs" dxfId="4176" priority="25" operator="lessThan">
      <formula>0</formula>
    </cfRule>
  </conditionalFormatting>
  <conditionalFormatting sqref="BG11">
    <cfRule type="cellIs" dxfId="4175" priority="24" operator="lessThan">
      <formula>0</formula>
    </cfRule>
  </conditionalFormatting>
  <conditionalFormatting sqref="BF11">
    <cfRule type="cellIs" dxfId="4174" priority="23" stopIfTrue="1" operator="lessThan">
      <formula>0</formula>
    </cfRule>
  </conditionalFormatting>
  <conditionalFormatting sqref="BG12">
    <cfRule type="cellIs" dxfId="4173" priority="22" operator="lessThan">
      <formula>0</formula>
    </cfRule>
  </conditionalFormatting>
  <conditionalFormatting sqref="BF12">
    <cfRule type="cellIs" dxfId="4172" priority="21" stopIfTrue="1" operator="lessThan">
      <formula>0</formula>
    </cfRule>
  </conditionalFormatting>
  <conditionalFormatting sqref="BG13">
    <cfRule type="cellIs" dxfId="4171" priority="20" operator="lessThan">
      <formula>0</formula>
    </cfRule>
  </conditionalFormatting>
  <conditionalFormatting sqref="BF13">
    <cfRule type="cellIs" dxfId="4170" priority="19" stopIfTrue="1" operator="lessThan">
      <formula>0</formula>
    </cfRule>
  </conditionalFormatting>
  <conditionalFormatting sqref="BG19">
    <cfRule type="cellIs" dxfId="4169" priority="18" operator="lessThan">
      <formula>0</formula>
    </cfRule>
  </conditionalFormatting>
  <conditionalFormatting sqref="BF19">
    <cfRule type="cellIs" dxfId="4168" priority="17" stopIfTrue="1" operator="lessThan">
      <formula>0</formula>
    </cfRule>
  </conditionalFormatting>
  <conditionalFormatting sqref="BG20">
    <cfRule type="cellIs" dxfId="4167" priority="16" operator="lessThan">
      <formula>0</formula>
    </cfRule>
  </conditionalFormatting>
  <conditionalFormatting sqref="BF20">
    <cfRule type="cellIs" dxfId="4166" priority="15" stopIfTrue="1" operator="lessThan">
      <formula>0</formula>
    </cfRule>
  </conditionalFormatting>
  <conditionalFormatting sqref="BG21">
    <cfRule type="cellIs" dxfId="4165" priority="14" operator="lessThan">
      <formula>0</formula>
    </cfRule>
  </conditionalFormatting>
  <conditionalFormatting sqref="BF21">
    <cfRule type="cellIs" dxfId="4164" priority="13" stopIfTrue="1" operator="lessThan">
      <formula>0</formula>
    </cfRule>
  </conditionalFormatting>
  <conditionalFormatting sqref="BG27">
    <cfRule type="cellIs" dxfId="4163" priority="12" operator="lessThan">
      <formula>0</formula>
    </cfRule>
  </conditionalFormatting>
  <conditionalFormatting sqref="BF27">
    <cfRule type="cellIs" dxfId="4162" priority="11" stopIfTrue="1" operator="lessThan">
      <formula>0</formula>
    </cfRule>
  </conditionalFormatting>
  <conditionalFormatting sqref="BG28">
    <cfRule type="cellIs" dxfId="4161" priority="10" operator="lessThan">
      <formula>0</formula>
    </cfRule>
  </conditionalFormatting>
  <conditionalFormatting sqref="BF28">
    <cfRule type="cellIs" dxfId="4160" priority="9" stopIfTrue="1" operator="lessThan">
      <formula>0</formula>
    </cfRule>
  </conditionalFormatting>
  <conditionalFormatting sqref="BG29">
    <cfRule type="cellIs" dxfId="4159" priority="8" operator="lessThan">
      <formula>0</formula>
    </cfRule>
  </conditionalFormatting>
  <conditionalFormatting sqref="BF29">
    <cfRule type="cellIs" dxfId="4158" priority="7" stopIfTrue="1" operator="lessThan">
      <formula>0</formula>
    </cfRule>
  </conditionalFormatting>
  <conditionalFormatting sqref="BG68">
    <cfRule type="cellIs" dxfId="4157" priority="6" operator="lessThan">
      <formula>0</formula>
    </cfRule>
  </conditionalFormatting>
  <conditionalFormatting sqref="BF68">
    <cfRule type="cellIs" dxfId="4156" priority="5" stopIfTrue="1" operator="lessThan">
      <formula>0</formula>
    </cfRule>
  </conditionalFormatting>
  <conditionalFormatting sqref="BG69">
    <cfRule type="cellIs" dxfId="4155" priority="4" operator="lessThan">
      <formula>0</formula>
    </cfRule>
  </conditionalFormatting>
  <conditionalFormatting sqref="BF69">
    <cfRule type="cellIs" dxfId="4154" priority="3" stopIfTrue="1" operator="lessThan">
      <formula>0</formula>
    </cfRule>
  </conditionalFormatting>
  <conditionalFormatting sqref="BG70">
    <cfRule type="cellIs" dxfId="4153" priority="2" operator="lessThan">
      <formula>0</formula>
    </cfRule>
  </conditionalFormatting>
  <conditionalFormatting sqref="BF70">
    <cfRule type="cellIs" dxfId="4152" priority="1" stopIfTrue="1" operator="lessThan">
      <formula>0</formula>
    </cfRule>
  </conditionalFormatting>
  <printOptions horizontalCentered="1"/>
  <pageMargins left="0" right="0" top="0.25" bottom="0.45" header="0.17" footer="0.08"/>
  <pageSetup scale="81" orientation="landscape" r:id="rId1"/>
  <headerFooter alignWithMargins="0">
    <oddFooter>&amp;L&amp;F</oddFooter>
  </headerFooter>
  <ignoredErrors>
    <ignoredError sqref="AM43 P19 P27 P43 P35 BD46 BD59" formula="1"/>
    <ignoredError sqref="BD18 BD7 BD8 BD9 BD10 BD11 BD12 BD13 BD14 BD15 BD16 BD17" formulaRange="1"/>
    <ignoredError sqref="BD19:BD45" formula="1" formulaRange="1"/>
    <ignoredError sqref="S37:S41 S45:S46"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G121"/>
  <sheetViews>
    <sheetView zoomScaleNormal="100" workbookViewId="0">
      <pane xSplit="2" ySplit="6" topLeftCell="C7" activePane="bottomRight" state="frozen"/>
      <selection activeCell="BC1" sqref="BC1:BC1048576"/>
      <selection pane="topRight" activeCell="BC1" sqref="BC1:BC1048576"/>
      <selection pane="bottomLeft" activeCell="BC1" sqref="BC1:BC1048576"/>
      <selection pane="bottomRight" activeCell="BD60" sqref="BD60"/>
    </sheetView>
  </sheetViews>
  <sheetFormatPr defaultRowHeight="12.75"/>
  <cols>
    <col min="1" max="1" width="9.42578125" style="95" customWidth="1"/>
    <col min="2" max="2" width="12.28515625" style="95" customWidth="1"/>
    <col min="3" max="4" width="6.7109375" style="95" customWidth="1"/>
    <col min="5" max="5" width="6.7109375" style="53" customWidth="1"/>
    <col min="6" max="15" width="6.7109375" style="95" customWidth="1"/>
    <col min="16" max="16" width="8.5703125" style="95" customWidth="1"/>
    <col min="17" max="17" width="2.5703125" style="95" customWidth="1"/>
    <col min="18" max="18" width="7.85546875" style="95" customWidth="1"/>
    <col min="19" max="19" width="6.5703125" style="95" customWidth="1"/>
    <col min="20" max="20" width="8.85546875" style="95" customWidth="1"/>
    <col min="21" max="21" width="7.140625" style="95" customWidth="1"/>
    <col min="22" max="22" width="11.5703125" style="95" customWidth="1"/>
    <col min="23" max="23" width="2.42578125" style="95" customWidth="1"/>
    <col min="24" max="24" width="8.5703125" style="403" customWidth="1"/>
    <col min="25" max="25" width="11" style="95" customWidth="1"/>
    <col min="26" max="26" width="8.5703125" style="95" customWidth="1"/>
    <col min="27" max="29" width="9" style="95" customWidth="1"/>
    <col min="30" max="37" width="9.140625" style="95" customWidth="1"/>
    <col min="38" max="38" width="9.7109375" style="95" customWidth="1"/>
    <col min="39" max="39" width="10.42578125" style="95" customWidth="1"/>
    <col min="40" max="40" width="1.85546875" style="95" customWidth="1"/>
    <col min="41" max="41" width="13.42578125" style="95" customWidth="1"/>
    <col min="42" max="42" width="11" style="95" customWidth="1"/>
    <col min="43" max="49" width="9.140625" style="95" customWidth="1"/>
    <col min="50" max="50" width="10" style="95" customWidth="1"/>
    <col min="51" max="51" width="9.140625" style="95" customWidth="1"/>
    <col min="52" max="53" width="10" style="95" customWidth="1"/>
    <col min="54" max="56" width="10.42578125" style="95" customWidth="1"/>
    <col min="57" max="57" width="3" style="95" customWidth="1"/>
    <col min="58" max="16384" width="9.140625" style="95"/>
  </cols>
  <sheetData>
    <row r="1" spans="1:59" s="60" customFormat="1" ht="16.5">
      <c r="A1" s="469" t="s">
        <v>117</v>
      </c>
      <c r="B1" s="470"/>
      <c r="C1" s="471"/>
      <c r="D1" s="472"/>
      <c r="E1" s="472"/>
      <c r="G1" s="293" t="s">
        <v>94</v>
      </c>
      <c r="H1" s="292"/>
      <c r="I1" s="362">
        <f>Omnigen!I1</f>
        <v>8</v>
      </c>
      <c r="Q1" s="95"/>
      <c r="W1" s="95"/>
      <c r="X1" s="403"/>
      <c r="Y1" s="95"/>
      <c r="AN1" s="95"/>
      <c r="AO1" s="95"/>
      <c r="AP1" s="95"/>
    </row>
    <row r="2" spans="1:59" s="60" customFormat="1" ht="16.5">
      <c r="A2" s="469" t="s">
        <v>186</v>
      </c>
      <c r="B2" s="473"/>
      <c r="C2" s="472"/>
      <c r="D2" s="474"/>
      <c r="E2" s="468"/>
      <c r="G2" s="292"/>
      <c r="Q2" s="95"/>
      <c r="W2" s="95"/>
      <c r="X2" s="403"/>
      <c r="Y2" s="95"/>
      <c r="AN2" s="95"/>
      <c r="AO2" s="95"/>
      <c r="AP2" s="95"/>
    </row>
    <row r="3" spans="1:59" s="60" customFormat="1" ht="17.25" thickBot="1">
      <c r="A3" s="289" t="s">
        <v>17</v>
      </c>
      <c r="B3" s="52"/>
      <c r="C3" s="348">
        <f>Omnigen!C3</f>
        <v>22</v>
      </c>
      <c r="D3" s="348">
        <f>Omnigen!D3</f>
        <v>22</v>
      </c>
      <c r="E3" s="348">
        <f>Omnigen!E3</f>
        <v>20</v>
      </c>
      <c r="F3" s="348">
        <f>Omnigen!F3</f>
        <v>23</v>
      </c>
      <c r="G3" s="348">
        <f>Omnigen!G3</f>
        <v>19</v>
      </c>
      <c r="H3" s="348">
        <f>Omnigen!H3</f>
        <v>20</v>
      </c>
      <c r="I3" s="348">
        <f>Omnigen!I3</f>
        <v>22</v>
      </c>
      <c r="J3" s="348">
        <f>Omnigen!J3</f>
        <v>20</v>
      </c>
      <c r="K3" s="348">
        <f>Omnigen!K3</f>
        <v>22</v>
      </c>
      <c r="L3" s="348">
        <f>Omnigen!L3</f>
        <v>22</v>
      </c>
      <c r="M3" s="348">
        <f>Omnigen!M3</f>
        <v>22</v>
      </c>
      <c r="N3" s="348">
        <f>Omnigen!N3</f>
        <v>20</v>
      </c>
      <c r="O3" s="348">
        <f>Omnigen!O3</f>
        <v>254</v>
      </c>
      <c r="P3" s="263" t="s">
        <v>22</v>
      </c>
      <c r="Q3" s="95"/>
      <c r="W3" s="95"/>
      <c r="X3" s="403"/>
      <c r="Y3" s="95"/>
      <c r="AN3" s="95"/>
      <c r="AO3" s="95"/>
      <c r="AP3" s="95"/>
    </row>
    <row r="4" spans="1:59" s="54" customFormat="1">
      <c r="A4" s="570">
        <f ca="1">+NOW()</f>
        <v>43909.416900925928</v>
      </c>
      <c r="B4" s="570"/>
      <c r="C4" s="548" t="s">
        <v>143</v>
      </c>
      <c r="D4" s="549"/>
      <c r="E4" s="549"/>
      <c r="F4" s="549"/>
      <c r="G4" s="549"/>
      <c r="H4" s="549"/>
      <c r="I4" s="549"/>
      <c r="J4" s="549"/>
      <c r="K4" s="549"/>
      <c r="L4" s="549"/>
      <c r="M4" s="549"/>
      <c r="N4" s="549"/>
      <c r="O4" s="549"/>
      <c r="P4" s="550"/>
      <c r="Q4" s="350"/>
      <c r="R4" s="558" t="s">
        <v>90</v>
      </c>
      <c r="S4" s="559"/>
      <c r="T4" s="559"/>
      <c r="U4" s="559"/>
      <c r="V4" s="559"/>
      <c r="W4" s="350"/>
      <c r="X4" s="548" t="s">
        <v>82</v>
      </c>
      <c r="Y4" s="549"/>
      <c r="Z4" s="549"/>
      <c r="AA4" s="549"/>
      <c r="AB4" s="549"/>
      <c r="AC4" s="549"/>
      <c r="AD4" s="549"/>
      <c r="AE4" s="549"/>
      <c r="AF4" s="549"/>
      <c r="AG4" s="549"/>
      <c r="AH4" s="549"/>
      <c r="AI4" s="549"/>
      <c r="AJ4" s="549"/>
      <c r="AK4" s="549"/>
      <c r="AL4" s="549"/>
      <c r="AM4" s="550"/>
      <c r="AN4" s="350"/>
      <c r="AO4" s="548" t="s">
        <v>144</v>
      </c>
      <c r="AP4" s="549"/>
      <c r="AQ4" s="549"/>
      <c r="AR4" s="549"/>
      <c r="AS4" s="549"/>
      <c r="AT4" s="549"/>
      <c r="AU4" s="549"/>
      <c r="AV4" s="549"/>
      <c r="AW4" s="549"/>
      <c r="AX4" s="549"/>
      <c r="AY4" s="549"/>
      <c r="AZ4" s="549"/>
      <c r="BA4" s="549"/>
      <c r="BB4" s="549"/>
      <c r="BC4" s="549"/>
      <c r="BD4" s="550"/>
    </row>
    <row r="5" spans="1:59" s="53" customFormat="1" ht="13.5" thickBot="1">
      <c r="A5" s="294"/>
      <c r="B5" s="52"/>
      <c r="C5" s="551"/>
      <c r="D5" s="552"/>
      <c r="E5" s="552"/>
      <c r="F5" s="552"/>
      <c r="G5" s="552"/>
      <c r="H5" s="552"/>
      <c r="I5" s="552"/>
      <c r="J5" s="552"/>
      <c r="K5" s="552"/>
      <c r="L5" s="552"/>
      <c r="M5" s="552"/>
      <c r="N5" s="552"/>
      <c r="O5" s="552"/>
      <c r="P5" s="553"/>
      <c r="Q5" s="351"/>
      <c r="R5" s="561" t="s">
        <v>93</v>
      </c>
      <c r="S5" s="563" t="s">
        <v>89</v>
      </c>
      <c r="T5" s="565" t="s">
        <v>151</v>
      </c>
      <c r="U5" s="567" t="s">
        <v>95</v>
      </c>
      <c r="V5" s="565" t="s">
        <v>92</v>
      </c>
      <c r="W5" s="351"/>
      <c r="X5" s="551"/>
      <c r="Y5" s="552"/>
      <c r="Z5" s="552"/>
      <c r="AA5" s="552"/>
      <c r="AB5" s="552"/>
      <c r="AC5" s="552"/>
      <c r="AD5" s="552"/>
      <c r="AE5" s="552"/>
      <c r="AF5" s="552"/>
      <c r="AG5" s="552"/>
      <c r="AH5" s="552"/>
      <c r="AI5" s="552"/>
      <c r="AJ5" s="552"/>
      <c r="AK5" s="552"/>
      <c r="AL5" s="552"/>
      <c r="AM5" s="553"/>
      <c r="AN5" s="351"/>
      <c r="AO5" s="551"/>
      <c r="AP5" s="552"/>
      <c r="AQ5" s="552"/>
      <c r="AR5" s="552"/>
      <c r="AS5" s="552"/>
      <c r="AT5" s="552"/>
      <c r="AU5" s="552"/>
      <c r="AV5" s="552"/>
      <c r="AW5" s="552"/>
      <c r="AX5" s="552"/>
      <c r="AY5" s="552"/>
      <c r="AZ5" s="552"/>
      <c r="BA5" s="552"/>
      <c r="BB5" s="552"/>
      <c r="BC5" s="552"/>
      <c r="BD5" s="553"/>
      <c r="BF5" s="541" t="s">
        <v>167</v>
      </c>
      <c r="BG5" s="541" t="s">
        <v>144</v>
      </c>
    </row>
    <row r="6" spans="1:59" ht="13.5" thickBot="1">
      <c r="A6" s="585" t="s">
        <v>196</v>
      </c>
      <c r="B6" s="586"/>
      <c r="C6" s="295" t="s">
        <v>1</v>
      </c>
      <c r="D6" s="296" t="s">
        <v>2</v>
      </c>
      <c r="E6" s="296" t="s">
        <v>3</v>
      </c>
      <c r="F6" s="296" t="s">
        <v>4</v>
      </c>
      <c r="G6" s="296" t="s">
        <v>5</v>
      </c>
      <c r="H6" s="296" t="s">
        <v>6</v>
      </c>
      <c r="I6" s="296" t="s">
        <v>7</v>
      </c>
      <c r="J6" s="296" t="s">
        <v>8</v>
      </c>
      <c r="K6" s="296" t="s">
        <v>9</v>
      </c>
      <c r="L6" s="296" t="s">
        <v>10</v>
      </c>
      <c r="M6" s="296" t="s">
        <v>11</v>
      </c>
      <c r="N6" s="296" t="s">
        <v>12</v>
      </c>
      <c r="O6" s="297" t="s">
        <v>68</v>
      </c>
      <c r="P6" s="298" t="s">
        <v>150</v>
      </c>
      <c r="Q6" s="351"/>
      <c r="R6" s="562"/>
      <c r="S6" s="564"/>
      <c r="T6" s="566"/>
      <c r="U6" s="568"/>
      <c r="V6" s="566"/>
      <c r="W6" s="351"/>
      <c r="X6" s="556" t="s">
        <v>48</v>
      </c>
      <c r="Y6" s="557"/>
      <c r="Z6" s="296" t="s">
        <v>1</v>
      </c>
      <c r="AA6" s="296" t="s">
        <v>2</v>
      </c>
      <c r="AB6" s="296" t="s">
        <v>3</v>
      </c>
      <c r="AC6" s="296" t="s">
        <v>4</v>
      </c>
      <c r="AD6" s="296" t="s">
        <v>5</v>
      </c>
      <c r="AE6" s="296" t="s">
        <v>6</v>
      </c>
      <c r="AF6" s="296" t="s">
        <v>7</v>
      </c>
      <c r="AG6" s="296" t="s">
        <v>8</v>
      </c>
      <c r="AH6" s="296" t="s">
        <v>9</v>
      </c>
      <c r="AI6" s="296" t="s">
        <v>10</v>
      </c>
      <c r="AJ6" s="296" t="s">
        <v>11</v>
      </c>
      <c r="AK6" s="296" t="s">
        <v>12</v>
      </c>
      <c r="AL6" s="297" t="s">
        <v>68</v>
      </c>
      <c r="AM6" s="298" t="s">
        <v>150</v>
      </c>
      <c r="AN6" s="351"/>
      <c r="AO6" s="556" t="s">
        <v>50</v>
      </c>
      <c r="AP6" s="557"/>
      <c r="AQ6" s="295" t="s">
        <v>1</v>
      </c>
      <c r="AR6" s="296" t="s">
        <v>2</v>
      </c>
      <c r="AS6" s="296" t="s">
        <v>3</v>
      </c>
      <c r="AT6" s="296" t="s">
        <v>4</v>
      </c>
      <c r="AU6" s="296" t="s">
        <v>5</v>
      </c>
      <c r="AV6" s="296" t="s">
        <v>6</v>
      </c>
      <c r="AW6" s="296" t="s">
        <v>7</v>
      </c>
      <c r="AX6" s="296" t="s">
        <v>8</v>
      </c>
      <c r="AY6" s="296" t="s">
        <v>9</v>
      </c>
      <c r="AZ6" s="296" t="s">
        <v>10</v>
      </c>
      <c r="BA6" s="296" t="s">
        <v>11</v>
      </c>
      <c r="BB6" s="296" t="s">
        <v>12</v>
      </c>
      <c r="BC6" s="297" t="s">
        <v>68</v>
      </c>
      <c r="BD6" s="298" t="s">
        <v>150</v>
      </c>
      <c r="BF6" s="542" t="s">
        <v>197</v>
      </c>
      <c r="BG6" s="542" t="s">
        <v>197</v>
      </c>
    </row>
    <row r="7" spans="1:59" s="22" customFormat="1" ht="12">
      <c r="A7" s="443" t="s">
        <v>70</v>
      </c>
      <c r="B7" s="299" t="s">
        <v>86</v>
      </c>
      <c r="C7" s="510">
        <v>25</v>
      </c>
      <c r="D7" s="511">
        <v>37</v>
      </c>
      <c r="E7" s="511">
        <v>44</v>
      </c>
      <c r="F7" s="511">
        <v>49</v>
      </c>
      <c r="G7" s="511">
        <v>29</v>
      </c>
      <c r="H7" s="511">
        <v>73.924999999999997</v>
      </c>
      <c r="I7" s="511">
        <v>31</v>
      </c>
      <c r="J7" s="511">
        <v>44</v>
      </c>
      <c r="K7" s="511">
        <v>38</v>
      </c>
      <c r="L7" s="511">
        <v>47</v>
      </c>
      <c r="M7" s="511">
        <v>39</v>
      </c>
      <c r="N7" s="511">
        <v>41</v>
      </c>
      <c r="O7" s="333">
        <f t="shared" ref="O7:O38" si="0">SUM(C7:J7)</f>
        <v>332.92500000000001</v>
      </c>
      <c r="P7" s="334">
        <f t="shared" ref="P7:P38" si="1">SUM(C7:N7)</f>
        <v>497.92500000000001</v>
      </c>
      <c r="Q7" s="352"/>
      <c r="R7" s="313"/>
      <c r="S7" s="314"/>
      <c r="T7" s="315">
        <f t="shared" ref="T7:T13" si="2">O7/$O$3</f>
        <v>1.310728346456693</v>
      </c>
      <c r="U7" s="313">
        <f t="shared" ref="U7:U13" si="3">+O7/$I$1</f>
        <v>41.615625000000001</v>
      </c>
      <c r="V7" s="353">
        <f>IF(ISERR(O7/$O$55),0,(O7/$O$55))</f>
        <v>0.43902680249233506</v>
      </c>
      <c r="W7" s="352"/>
      <c r="X7" s="434"/>
      <c r="Y7" s="299" t="s">
        <v>86</v>
      </c>
      <c r="Z7" s="510">
        <v>11501.46</v>
      </c>
      <c r="AA7" s="511">
        <v>17626.8</v>
      </c>
      <c r="AB7" s="511">
        <v>20432.07</v>
      </c>
      <c r="AC7" s="511">
        <v>22394.91</v>
      </c>
      <c r="AD7" s="511">
        <v>13102.2</v>
      </c>
      <c r="AE7" s="511">
        <v>33906.99</v>
      </c>
      <c r="AF7" s="511">
        <v>13907.82</v>
      </c>
      <c r="AG7" s="511">
        <v>20257.78</v>
      </c>
      <c r="AH7" s="511">
        <v>18586.490000000002</v>
      </c>
      <c r="AI7" s="511">
        <v>21002.47</v>
      </c>
      <c r="AJ7" s="511">
        <v>17253.599999999999</v>
      </c>
      <c r="AK7" s="511">
        <v>18788.8</v>
      </c>
      <c r="AL7" s="333">
        <f t="shared" ref="AL7:AL38" si="4">SUM(Z7:AG7)</f>
        <v>153130.03</v>
      </c>
      <c r="AM7" s="334">
        <f t="shared" ref="AM7:AM30" si="5">SUM(Z7:AK7)</f>
        <v>228761.38999999998</v>
      </c>
      <c r="AN7" s="352"/>
      <c r="AO7" s="434"/>
      <c r="AP7" s="299" t="s">
        <v>86</v>
      </c>
      <c r="AQ7" s="510">
        <v>44336.46</v>
      </c>
      <c r="AR7" s="511">
        <v>65490</v>
      </c>
      <c r="AS7" s="511">
        <v>77984.070000000007</v>
      </c>
      <c r="AT7" s="511">
        <v>86940.11</v>
      </c>
      <c r="AU7" s="511">
        <v>51330</v>
      </c>
      <c r="AV7" s="511">
        <v>131198.93</v>
      </c>
      <c r="AW7" s="511">
        <v>55069.62</v>
      </c>
      <c r="AX7" s="511">
        <v>78035.990000000005</v>
      </c>
      <c r="AY7" s="511">
        <v>67408.89</v>
      </c>
      <c r="AZ7" s="511">
        <v>83352.67</v>
      </c>
      <c r="BA7" s="511">
        <v>69030</v>
      </c>
      <c r="BB7" s="511">
        <v>72570</v>
      </c>
      <c r="BC7" s="333">
        <f t="shared" ref="BC7:BC38" si="6">SUM(AQ7:AX7)</f>
        <v>590385.18000000005</v>
      </c>
      <c r="BD7" s="334">
        <f t="shared" ref="BD7:BD46" si="7">SUM(AQ7:BB7)</f>
        <v>882746.74000000011</v>
      </c>
    </row>
    <row r="8" spans="1:59" s="22" customFormat="1" ht="12">
      <c r="A8" s="434"/>
      <c r="B8" s="299" t="s">
        <v>96</v>
      </c>
      <c r="C8" s="512">
        <v>46</v>
      </c>
      <c r="D8" s="311">
        <v>34</v>
      </c>
      <c r="E8" s="311">
        <v>26</v>
      </c>
      <c r="F8" s="311">
        <v>35</v>
      </c>
      <c r="G8" s="311">
        <v>22</v>
      </c>
      <c r="H8" s="311">
        <v>25</v>
      </c>
      <c r="I8" s="311">
        <v>31.975000000000001</v>
      </c>
      <c r="J8" s="311">
        <v>52.975000000000001</v>
      </c>
      <c r="K8" s="311">
        <v>10</v>
      </c>
      <c r="L8" s="311">
        <v>47</v>
      </c>
      <c r="M8" s="311">
        <v>76.818399999999997</v>
      </c>
      <c r="N8" s="311">
        <v>26.455200000000001</v>
      </c>
      <c r="O8" s="301">
        <f t="shared" si="0"/>
        <v>272.95</v>
      </c>
      <c r="P8" s="302">
        <f t="shared" si="1"/>
        <v>433.22359999999998</v>
      </c>
      <c r="Q8" s="352"/>
      <c r="R8" s="313">
        <f>+O8-O7</f>
        <v>-59.975000000000023</v>
      </c>
      <c r="S8" s="314">
        <f t="shared" ref="S8:S12" si="8">IF(ISERR(R8/O7),0,(R8/O7))</f>
        <v>-0.18014567845610879</v>
      </c>
      <c r="T8" s="315">
        <f t="shared" si="2"/>
        <v>1.0746062992125984</v>
      </c>
      <c r="U8" s="313">
        <f t="shared" si="3"/>
        <v>34.118749999999999</v>
      </c>
      <c r="V8" s="353">
        <f>O8/$O$56</f>
        <v>0.42330955334987586</v>
      </c>
      <c r="W8" s="352"/>
      <c r="X8" s="434"/>
      <c r="Y8" s="299" t="s">
        <v>96</v>
      </c>
      <c r="Z8" s="512">
        <v>21316.32</v>
      </c>
      <c r="AA8" s="311">
        <v>15208.2</v>
      </c>
      <c r="AB8" s="311">
        <v>11948.5</v>
      </c>
      <c r="AC8" s="311">
        <v>16074.9</v>
      </c>
      <c r="AD8" s="311">
        <v>10283.049999999999</v>
      </c>
      <c r="AE8" s="311">
        <v>11843.55</v>
      </c>
      <c r="AF8" s="311">
        <v>15011.99</v>
      </c>
      <c r="AG8" s="311">
        <v>25199.19</v>
      </c>
      <c r="AH8" s="311">
        <v>4917.82</v>
      </c>
      <c r="AI8" s="311">
        <v>22824.32</v>
      </c>
      <c r="AJ8" s="311">
        <v>42413.582699999999</v>
      </c>
      <c r="AK8" s="311">
        <v>28725.051299999999</v>
      </c>
      <c r="AL8" s="301">
        <f t="shared" si="4"/>
        <v>126885.70000000001</v>
      </c>
      <c r="AM8" s="302">
        <f t="shared" si="5"/>
        <v>225766.47400000002</v>
      </c>
      <c r="AN8" s="352"/>
      <c r="AO8" s="434"/>
      <c r="AP8" s="299" t="s">
        <v>96</v>
      </c>
      <c r="AQ8" s="512">
        <v>81725.919999999998</v>
      </c>
      <c r="AR8" s="311">
        <v>60180</v>
      </c>
      <c r="AS8" s="311">
        <v>46199.3</v>
      </c>
      <c r="AT8" s="311">
        <v>61978.5</v>
      </c>
      <c r="AU8" s="311">
        <v>38997.449999999997</v>
      </c>
      <c r="AV8" s="311">
        <v>44473.55</v>
      </c>
      <c r="AW8" s="311">
        <v>56778.39</v>
      </c>
      <c r="AX8" s="311">
        <v>94149.19</v>
      </c>
      <c r="AY8" s="311">
        <v>17775.82</v>
      </c>
      <c r="AZ8" s="311">
        <v>83256.92</v>
      </c>
      <c r="BA8" s="311">
        <v>139381.37270000001</v>
      </c>
      <c r="BB8" s="311">
        <v>55704.061300000001</v>
      </c>
      <c r="BC8" s="301">
        <f t="shared" si="6"/>
        <v>484482.3</v>
      </c>
      <c r="BD8" s="302">
        <f t="shared" si="7"/>
        <v>780600.47399999993</v>
      </c>
    </row>
    <row r="9" spans="1:59" s="22" customFormat="1" ht="12">
      <c r="A9" s="434"/>
      <c r="B9" s="299" t="s">
        <v>119</v>
      </c>
      <c r="C9" s="512">
        <v>33.069000000000003</v>
      </c>
      <c r="D9" s="311">
        <v>42.171300000000002</v>
      </c>
      <c r="E9" s="311">
        <v>45.045999999999999</v>
      </c>
      <c r="F9" s="311">
        <v>48.9437</v>
      </c>
      <c r="G9" s="311">
        <v>72.620149999999995</v>
      </c>
      <c r="H9" s="311">
        <v>48.045999999999999</v>
      </c>
      <c r="I9" s="311">
        <v>58.8414</v>
      </c>
      <c r="J9" s="311">
        <v>75.8874</v>
      </c>
      <c r="K9" s="311">
        <v>58.996000000000002</v>
      </c>
      <c r="L9" s="311">
        <v>76.518699999999995</v>
      </c>
      <c r="M9" s="311">
        <v>20.9437</v>
      </c>
      <c r="N9" s="311">
        <v>44.091999999999999</v>
      </c>
      <c r="O9" s="301">
        <f t="shared" si="0"/>
        <v>424.62495000000007</v>
      </c>
      <c r="P9" s="302">
        <f t="shared" si="1"/>
        <v>625.17535000000009</v>
      </c>
      <c r="Q9" s="352"/>
      <c r="R9" s="313">
        <f>+O9-O8</f>
        <v>151.67495000000008</v>
      </c>
      <c r="S9" s="314">
        <f t="shared" si="8"/>
        <v>0.55568767173475031</v>
      </c>
      <c r="T9" s="315">
        <f t="shared" si="2"/>
        <v>1.6717517716535435</v>
      </c>
      <c r="U9" s="313">
        <f t="shared" si="3"/>
        <v>53.078118750000009</v>
      </c>
      <c r="V9" s="353">
        <f>O9/$O$57</f>
        <v>0.44116075811608624</v>
      </c>
      <c r="W9" s="352"/>
      <c r="X9" s="434"/>
      <c r="Y9" s="299" t="s">
        <v>119</v>
      </c>
      <c r="Z9" s="512">
        <v>39626.326699999998</v>
      </c>
      <c r="AA9" s="311">
        <v>41706.997799999997</v>
      </c>
      <c r="AB9" s="311">
        <v>37018.917800000003</v>
      </c>
      <c r="AC9" s="311">
        <v>41141.0501</v>
      </c>
      <c r="AD9" s="311">
        <v>61718.286399999997</v>
      </c>
      <c r="AE9" s="311">
        <v>41151.394899999999</v>
      </c>
      <c r="AF9" s="311">
        <v>47590.786399999997</v>
      </c>
      <c r="AG9" s="311">
        <v>67759.8514</v>
      </c>
      <c r="AH9" s="311">
        <v>48188.294800000003</v>
      </c>
      <c r="AI9" s="311">
        <v>58715.050199999998</v>
      </c>
      <c r="AJ9" s="311">
        <v>22325.280699999999</v>
      </c>
      <c r="AK9" s="311">
        <v>47463.610200000003</v>
      </c>
      <c r="AL9" s="301">
        <f t="shared" si="4"/>
        <v>377713.61149999994</v>
      </c>
      <c r="AM9" s="302">
        <f t="shared" si="5"/>
        <v>554405.84739999997</v>
      </c>
      <c r="AN9" s="352"/>
      <c r="AO9" s="434"/>
      <c r="AP9" s="299" t="s">
        <v>119</v>
      </c>
      <c r="AQ9" s="512">
        <v>70232.776700000002</v>
      </c>
      <c r="AR9" s="311">
        <v>88368.827799999999</v>
      </c>
      <c r="AS9" s="311">
        <v>92225.6878</v>
      </c>
      <c r="AT9" s="311">
        <v>93885.890100000004</v>
      </c>
      <c r="AU9" s="311">
        <v>138836.0264</v>
      </c>
      <c r="AV9" s="311">
        <v>92072.414900000003</v>
      </c>
      <c r="AW9" s="311">
        <v>113748.0564</v>
      </c>
      <c r="AX9" s="311">
        <v>144481.95139999999</v>
      </c>
      <c r="AY9" s="311">
        <v>113619.37480000001</v>
      </c>
      <c r="AZ9" s="311">
        <v>148584.07019999999</v>
      </c>
      <c r="BA9" s="311">
        <v>38711.640700000004</v>
      </c>
      <c r="BB9" s="311">
        <v>81498.200200000007</v>
      </c>
      <c r="BC9" s="301">
        <f t="shared" si="6"/>
        <v>833851.63150000002</v>
      </c>
      <c r="BD9" s="302">
        <f t="shared" si="7"/>
        <v>1216264.9174000002</v>
      </c>
    </row>
    <row r="10" spans="1:59" s="22" customFormat="1" ht="12">
      <c r="A10" s="434"/>
      <c r="B10" s="299" t="s">
        <v>124</v>
      </c>
      <c r="C10" s="512">
        <v>20.9437</v>
      </c>
      <c r="D10" s="311">
        <v>0</v>
      </c>
      <c r="E10" s="311">
        <v>0</v>
      </c>
      <c r="F10" s="311">
        <v>0</v>
      </c>
      <c r="G10" s="311">
        <v>20.9437</v>
      </c>
      <c r="H10" s="311">
        <v>0</v>
      </c>
      <c r="I10" s="311">
        <v>0</v>
      </c>
      <c r="J10" s="311">
        <v>0</v>
      </c>
      <c r="K10" s="311">
        <v>0</v>
      </c>
      <c r="L10" s="311">
        <v>0</v>
      </c>
      <c r="M10" s="311">
        <v>0</v>
      </c>
      <c r="N10" s="311">
        <v>0</v>
      </c>
      <c r="O10" s="301">
        <f t="shared" si="0"/>
        <v>41.8874</v>
      </c>
      <c r="P10" s="302">
        <f t="shared" si="1"/>
        <v>41.8874</v>
      </c>
      <c r="Q10" s="352"/>
      <c r="R10" s="313">
        <f>+O10-O9</f>
        <v>-382.73755000000006</v>
      </c>
      <c r="S10" s="314">
        <f t="shared" si="8"/>
        <v>-0.90135435988864998</v>
      </c>
      <c r="T10" s="315">
        <f t="shared" si="2"/>
        <v>0.16491102362204724</v>
      </c>
      <c r="U10" s="313">
        <f t="shared" si="3"/>
        <v>5.2359249999999999</v>
      </c>
      <c r="V10" s="353">
        <f>O10/$O$57</f>
        <v>4.3518585376369781E-2</v>
      </c>
      <c r="W10" s="352"/>
      <c r="X10" s="434"/>
      <c r="Y10" s="299" t="s">
        <v>124</v>
      </c>
      <c r="Z10" s="512">
        <v>22170.620599999998</v>
      </c>
      <c r="AA10" s="311">
        <v>0</v>
      </c>
      <c r="AB10" s="311">
        <v>0</v>
      </c>
      <c r="AC10" s="311">
        <v>0</v>
      </c>
      <c r="AD10" s="311">
        <v>22049.970300000001</v>
      </c>
      <c r="AE10" s="311">
        <v>0</v>
      </c>
      <c r="AF10" s="311">
        <v>0</v>
      </c>
      <c r="AG10" s="311">
        <v>0</v>
      </c>
      <c r="AH10" s="311">
        <v>0</v>
      </c>
      <c r="AI10" s="311">
        <v>0</v>
      </c>
      <c r="AJ10" s="311">
        <v>0</v>
      </c>
      <c r="AK10" s="311">
        <v>0</v>
      </c>
      <c r="AL10" s="301">
        <f t="shared" si="4"/>
        <v>44220.590899999996</v>
      </c>
      <c r="AM10" s="302">
        <f t="shared" si="5"/>
        <v>44220.590899999996</v>
      </c>
      <c r="AN10" s="352"/>
      <c r="AO10" s="434"/>
      <c r="AP10" s="299" t="s">
        <v>124</v>
      </c>
      <c r="AQ10" s="512">
        <v>38573.700599999996</v>
      </c>
      <c r="AR10" s="311">
        <v>0</v>
      </c>
      <c r="AS10" s="311">
        <v>0</v>
      </c>
      <c r="AT10" s="311">
        <v>0</v>
      </c>
      <c r="AU10" s="311">
        <v>38545.200299999997</v>
      </c>
      <c r="AV10" s="311">
        <v>0</v>
      </c>
      <c r="AW10" s="311">
        <v>0</v>
      </c>
      <c r="AX10" s="311">
        <v>0</v>
      </c>
      <c r="AY10" s="311">
        <v>0</v>
      </c>
      <c r="AZ10" s="311">
        <v>0</v>
      </c>
      <c r="BA10" s="311">
        <v>0</v>
      </c>
      <c r="BB10" s="311">
        <v>0</v>
      </c>
      <c r="BC10" s="301">
        <f t="shared" si="6"/>
        <v>77118.900899999993</v>
      </c>
      <c r="BD10" s="302">
        <f>SUM(AQ10:BB10)</f>
        <v>77118.900899999993</v>
      </c>
    </row>
    <row r="11" spans="1:59" s="22" customFormat="1" ht="12">
      <c r="A11" s="475"/>
      <c r="B11" s="299" t="s">
        <v>139</v>
      </c>
      <c r="C11" s="512">
        <v>0</v>
      </c>
      <c r="D11" s="311">
        <v>0</v>
      </c>
      <c r="E11" s="311">
        <v>0</v>
      </c>
      <c r="F11" s="311">
        <v>0</v>
      </c>
      <c r="G11" s="311">
        <v>0</v>
      </c>
      <c r="H11" s="326">
        <v>0</v>
      </c>
      <c r="I11" s="311">
        <v>0</v>
      </c>
      <c r="J11" s="311">
        <v>0</v>
      </c>
      <c r="K11" s="311">
        <v>0</v>
      </c>
      <c r="L11" s="311">
        <v>0</v>
      </c>
      <c r="M11" s="311">
        <v>0</v>
      </c>
      <c r="N11" s="311">
        <v>0</v>
      </c>
      <c r="O11" s="301">
        <f t="shared" si="0"/>
        <v>0</v>
      </c>
      <c r="P11" s="302">
        <f t="shared" ref="P11" si="9">SUM(C11:N11)</f>
        <v>0</v>
      </c>
      <c r="Q11" s="352"/>
      <c r="R11" s="313">
        <f t="shared" ref="R11:R12" si="10">+O11-O10</f>
        <v>-41.8874</v>
      </c>
      <c r="S11" s="314">
        <f t="shared" si="8"/>
        <v>-1</v>
      </c>
      <c r="T11" s="315">
        <f t="shared" ref="T11:T12" si="11">O11/$O$3</f>
        <v>0</v>
      </c>
      <c r="U11" s="313">
        <f t="shared" ref="U11:U12" si="12">+O11/$I$1</f>
        <v>0</v>
      </c>
      <c r="V11" s="353">
        <f t="shared" ref="V11:V12" si="13">O11/$O$57</f>
        <v>0</v>
      </c>
      <c r="W11" s="352"/>
      <c r="X11" s="475"/>
      <c r="Y11" s="299" t="s">
        <v>139</v>
      </c>
      <c r="Z11" s="512">
        <v>0</v>
      </c>
      <c r="AA11" s="311">
        <v>0</v>
      </c>
      <c r="AB11" s="311">
        <v>0</v>
      </c>
      <c r="AC11" s="311">
        <v>0</v>
      </c>
      <c r="AD11" s="311">
        <v>0</v>
      </c>
      <c r="AE11" s="326">
        <v>0</v>
      </c>
      <c r="AF11" s="311">
        <v>0</v>
      </c>
      <c r="AG11" s="311">
        <v>0</v>
      </c>
      <c r="AH11" s="311">
        <v>0</v>
      </c>
      <c r="AI11" s="311">
        <v>0</v>
      </c>
      <c r="AJ11" s="311">
        <v>0</v>
      </c>
      <c r="AK11" s="311">
        <v>0</v>
      </c>
      <c r="AL11" s="301">
        <f t="shared" si="4"/>
        <v>0</v>
      </c>
      <c r="AM11" s="302">
        <f t="shared" ref="AM11" si="14">SUM(Z11:AK11)</f>
        <v>0</v>
      </c>
      <c r="AN11" s="352"/>
      <c r="AO11" s="475"/>
      <c r="AP11" s="299" t="s">
        <v>139</v>
      </c>
      <c r="AQ11" s="512">
        <v>0</v>
      </c>
      <c r="AR11" s="311">
        <v>0</v>
      </c>
      <c r="AS11" s="311">
        <v>0</v>
      </c>
      <c r="AT11" s="311">
        <v>0</v>
      </c>
      <c r="AU11" s="311">
        <v>0</v>
      </c>
      <c r="AV11" s="311">
        <v>0</v>
      </c>
      <c r="AW11" s="311">
        <v>0</v>
      </c>
      <c r="AX11" s="311">
        <v>0</v>
      </c>
      <c r="AY11" s="311">
        <v>0</v>
      </c>
      <c r="AZ11" s="311">
        <v>0</v>
      </c>
      <c r="BA11" s="311">
        <v>0</v>
      </c>
      <c r="BB11" s="311">
        <v>0</v>
      </c>
      <c r="BC11" s="301">
        <f t="shared" si="6"/>
        <v>0</v>
      </c>
      <c r="BD11" s="302">
        <f>SUM(AQ11:BB11)</f>
        <v>0</v>
      </c>
      <c r="BF11" s="340">
        <f>SUM(F11:H11)</f>
        <v>0</v>
      </c>
      <c r="BG11" s="340">
        <f>SUM(AT11:AV11)</f>
        <v>0</v>
      </c>
    </row>
    <row r="12" spans="1:59" s="22" customFormat="1" ht="12">
      <c r="A12" s="434"/>
      <c r="B12" s="299" t="s">
        <v>193</v>
      </c>
      <c r="C12" s="512">
        <v>0</v>
      </c>
      <c r="D12" s="327">
        <v>0</v>
      </c>
      <c r="E12" s="326">
        <v>0</v>
      </c>
      <c r="F12" s="327">
        <v>0</v>
      </c>
      <c r="G12" s="326">
        <v>0</v>
      </c>
      <c r="H12" s="326">
        <v>0</v>
      </c>
      <c r="I12" s="326">
        <v>0</v>
      </c>
      <c r="J12" s="326">
        <v>0</v>
      </c>
      <c r="K12" s="328">
        <v>0</v>
      </c>
      <c r="L12" s="328">
        <v>0</v>
      </c>
      <c r="M12" s="328">
        <v>0</v>
      </c>
      <c r="N12" s="328">
        <v>0</v>
      </c>
      <c r="O12" s="301">
        <f t="shared" si="0"/>
        <v>0</v>
      </c>
      <c r="P12" s="302">
        <f t="shared" si="1"/>
        <v>0</v>
      </c>
      <c r="Q12" s="352"/>
      <c r="R12" s="313">
        <f t="shared" si="10"/>
        <v>0</v>
      </c>
      <c r="S12" s="314">
        <f t="shared" si="8"/>
        <v>0</v>
      </c>
      <c r="T12" s="315">
        <f t="shared" si="11"/>
        <v>0</v>
      </c>
      <c r="U12" s="313">
        <f t="shared" si="12"/>
        <v>0</v>
      </c>
      <c r="V12" s="353">
        <f t="shared" si="13"/>
        <v>0</v>
      </c>
      <c r="W12" s="352"/>
      <c r="X12" s="434"/>
      <c r="Y12" s="299" t="s">
        <v>193</v>
      </c>
      <c r="Z12" s="512">
        <v>0</v>
      </c>
      <c r="AA12" s="327">
        <v>0</v>
      </c>
      <c r="AB12" s="326">
        <v>0</v>
      </c>
      <c r="AC12" s="327">
        <v>0</v>
      </c>
      <c r="AD12" s="326">
        <v>0</v>
      </c>
      <c r="AE12" s="326">
        <v>0</v>
      </c>
      <c r="AF12" s="326">
        <v>0</v>
      </c>
      <c r="AG12" s="326">
        <v>0</v>
      </c>
      <c r="AH12" s="328">
        <v>0</v>
      </c>
      <c r="AI12" s="328">
        <v>0</v>
      </c>
      <c r="AJ12" s="328">
        <v>0</v>
      </c>
      <c r="AK12" s="328">
        <v>0</v>
      </c>
      <c r="AL12" s="301">
        <f t="shared" si="4"/>
        <v>0</v>
      </c>
      <c r="AM12" s="302">
        <f t="shared" ref="AM12" si="15">SUM(Z12:AK12)</f>
        <v>0</v>
      </c>
      <c r="AN12" s="352"/>
      <c r="AO12" s="434"/>
      <c r="AP12" s="299" t="s">
        <v>193</v>
      </c>
      <c r="AQ12" s="512">
        <v>0</v>
      </c>
      <c r="AR12" s="327">
        <v>0</v>
      </c>
      <c r="AS12" s="326">
        <v>0</v>
      </c>
      <c r="AT12" s="327">
        <v>0</v>
      </c>
      <c r="AU12" s="326">
        <v>0</v>
      </c>
      <c r="AV12" s="326">
        <v>0</v>
      </c>
      <c r="AW12" s="326">
        <v>0</v>
      </c>
      <c r="AX12" s="328">
        <v>0</v>
      </c>
      <c r="AY12" s="328">
        <v>0</v>
      </c>
      <c r="AZ12" s="328">
        <v>0</v>
      </c>
      <c r="BA12" s="328">
        <v>0</v>
      </c>
      <c r="BB12" s="328">
        <v>0</v>
      </c>
      <c r="BC12" s="301">
        <f t="shared" si="6"/>
        <v>0</v>
      </c>
      <c r="BD12" s="302">
        <f>SUM(AQ12:BB12)</f>
        <v>0</v>
      </c>
      <c r="BF12" s="340">
        <f>SUM(F12:H12)</f>
        <v>0</v>
      </c>
      <c r="BG12" s="340">
        <f>SUM(AT12:AV12)</f>
        <v>0</v>
      </c>
    </row>
    <row r="13" spans="1:59" s="22" customFormat="1" ht="12">
      <c r="A13" s="554"/>
      <c r="B13" s="299" t="s">
        <v>194</v>
      </c>
      <c r="C13" s="512">
        <v>0</v>
      </c>
      <c r="D13" s="311">
        <v>0</v>
      </c>
      <c r="E13" s="311">
        <v>0</v>
      </c>
      <c r="F13" s="311">
        <v>0</v>
      </c>
      <c r="G13" s="311">
        <v>0</v>
      </c>
      <c r="H13" s="326">
        <v>0</v>
      </c>
      <c r="I13" s="326">
        <v>0</v>
      </c>
      <c r="J13" s="326">
        <v>0</v>
      </c>
      <c r="K13" s="311">
        <v>0</v>
      </c>
      <c r="L13" s="311">
        <v>0</v>
      </c>
      <c r="M13" s="311">
        <v>0</v>
      </c>
      <c r="N13" s="311">
        <v>0</v>
      </c>
      <c r="O13" s="301">
        <f t="shared" si="0"/>
        <v>0</v>
      </c>
      <c r="P13" s="302">
        <f t="shared" si="1"/>
        <v>0</v>
      </c>
      <c r="Q13" s="352"/>
      <c r="R13" s="313"/>
      <c r="S13" s="314"/>
      <c r="T13" s="315">
        <f t="shared" si="2"/>
        <v>0</v>
      </c>
      <c r="U13" s="313">
        <f t="shared" si="3"/>
        <v>0</v>
      </c>
      <c r="V13" s="353">
        <f>O13/$O$57</f>
        <v>0</v>
      </c>
      <c r="W13" s="352"/>
      <c r="X13" s="554"/>
      <c r="Y13" s="299" t="s">
        <v>194</v>
      </c>
      <c r="Z13" s="512">
        <v>0</v>
      </c>
      <c r="AA13" s="311">
        <v>0</v>
      </c>
      <c r="AB13" s="311">
        <v>0</v>
      </c>
      <c r="AC13" s="311">
        <v>0</v>
      </c>
      <c r="AD13" s="326">
        <v>0</v>
      </c>
      <c r="AE13" s="326">
        <v>0</v>
      </c>
      <c r="AF13" s="326">
        <v>0</v>
      </c>
      <c r="AG13" s="311">
        <v>0</v>
      </c>
      <c r="AH13" s="311">
        <v>0</v>
      </c>
      <c r="AI13" s="311">
        <v>0</v>
      </c>
      <c r="AJ13" s="311">
        <v>0</v>
      </c>
      <c r="AK13" s="311">
        <v>0</v>
      </c>
      <c r="AL13" s="301">
        <f t="shared" si="4"/>
        <v>0</v>
      </c>
      <c r="AM13" s="302">
        <f t="shared" si="5"/>
        <v>0</v>
      </c>
      <c r="AN13" s="352"/>
      <c r="AO13" s="554"/>
      <c r="AP13" s="299" t="s">
        <v>194</v>
      </c>
      <c r="AQ13" s="512">
        <v>0</v>
      </c>
      <c r="AR13" s="311">
        <v>0</v>
      </c>
      <c r="AS13" s="311">
        <v>0</v>
      </c>
      <c r="AT13" s="311">
        <v>0</v>
      </c>
      <c r="AU13" s="326">
        <v>0</v>
      </c>
      <c r="AV13" s="326">
        <v>0</v>
      </c>
      <c r="AW13" s="326">
        <v>0</v>
      </c>
      <c r="AX13" s="311">
        <v>0</v>
      </c>
      <c r="AY13" s="311">
        <v>0</v>
      </c>
      <c r="AZ13" s="311">
        <v>0</v>
      </c>
      <c r="BA13" s="311">
        <v>0</v>
      </c>
      <c r="BB13" s="311">
        <v>0</v>
      </c>
      <c r="BC13" s="301">
        <f t="shared" si="6"/>
        <v>0</v>
      </c>
      <c r="BD13" s="302">
        <f t="shared" si="7"/>
        <v>0</v>
      </c>
      <c r="BF13" s="340">
        <f>SUM(F13:H13)</f>
        <v>0</v>
      </c>
      <c r="BG13" s="340">
        <f>SUM(AT13:AV13)</f>
        <v>0</v>
      </c>
    </row>
    <row r="14" spans="1:59" s="22" customFormat="1" thickBot="1">
      <c r="A14" s="555"/>
      <c r="B14" s="305" t="s">
        <v>18</v>
      </c>
      <c r="C14" s="513">
        <f t="shared" ref="C14:N14" si="16">C12-C13</f>
        <v>0</v>
      </c>
      <c r="D14" s="345">
        <f t="shared" si="16"/>
        <v>0</v>
      </c>
      <c r="E14" s="345">
        <f t="shared" si="16"/>
        <v>0</v>
      </c>
      <c r="F14" s="345">
        <f t="shared" si="16"/>
        <v>0</v>
      </c>
      <c r="G14" s="345">
        <f t="shared" si="16"/>
        <v>0</v>
      </c>
      <c r="H14" s="356">
        <f t="shared" si="16"/>
        <v>0</v>
      </c>
      <c r="I14" s="356">
        <f t="shared" si="16"/>
        <v>0</v>
      </c>
      <c r="J14" s="356">
        <f t="shared" si="16"/>
        <v>0</v>
      </c>
      <c r="K14" s="345">
        <f t="shared" si="16"/>
        <v>0</v>
      </c>
      <c r="L14" s="345">
        <f t="shared" si="16"/>
        <v>0</v>
      </c>
      <c r="M14" s="345">
        <f t="shared" si="16"/>
        <v>0</v>
      </c>
      <c r="N14" s="345">
        <f t="shared" si="16"/>
        <v>0</v>
      </c>
      <c r="O14" s="306">
        <f t="shared" si="0"/>
        <v>0</v>
      </c>
      <c r="P14" s="307">
        <f t="shared" si="1"/>
        <v>0</v>
      </c>
      <c r="Q14" s="352"/>
      <c r="R14" s="320"/>
      <c r="S14" s="321"/>
      <c r="T14" s="322"/>
      <c r="U14" s="320"/>
      <c r="V14" s="355"/>
      <c r="W14" s="352"/>
      <c r="X14" s="555"/>
      <c r="Y14" s="305" t="s">
        <v>18</v>
      </c>
      <c r="Z14" s="513">
        <f>Z12-Z13</f>
        <v>0</v>
      </c>
      <c r="AA14" s="345">
        <f t="shared" ref="AA14:AK14" si="17">AA12-AA13</f>
        <v>0</v>
      </c>
      <c r="AB14" s="345">
        <f t="shared" si="17"/>
        <v>0</v>
      </c>
      <c r="AC14" s="345">
        <f>AC12-AC13</f>
        <v>0</v>
      </c>
      <c r="AD14" s="356">
        <f>AD12-AD13</f>
        <v>0</v>
      </c>
      <c r="AE14" s="356">
        <f t="shared" si="17"/>
        <v>0</v>
      </c>
      <c r="AF14" s="356">
        <f t="shared" si="17"/>
        <v>0</v>
      </c>
      <c r="AG14" s="345">
        <f t="shared" si="17"/>
        <v>0</v>
      </c>
      <c r="AH14" s="345">
        <f t="shared" si="17"/>
        <v>0</v>
      </c>
      <c r="AI14" s="345">
        <f t="shared" si="17"/>
        <v>0</v>
      </c>
      <c r="AJ14" s="345">
        <f t="shared" si="17"/>
        <v>0</v>
      </c>
      <c r="AK14" s="345">
        <f t="shared" si="17"/>
        <v>0</v>
      </c>
      <c r="AL14" s="306">
        <f t="shared" si="4"/>
        <v>0</v>
      </c>
      <c r="AM14" s="307">
        <f t="shared" si="5"/>
        <v>0</v>
      </c>
      <c r="AN14" s="352"/>
      <c r="AO14" s="555"/>
      <c r="AP14" s="305" t="s">
        <v>18</v>
      </c>
      <c r="AQ14" s="513">
        <f t="shared" ref="AQ14:BB14" si="18">AQ12-AQ13</f>
        <v>0</v>
      </c>
      <c r="AR14" s="345">
        <f t="shared" si="18"/>
        <v>0</v>
      </c>
      <c r="AS14" s="345">
        <f t="shared" si="18"/>
        <v>0</v>
      </c>
      <c r="AT14" s="345">
        <f t="shared" si="18"/>
        <v>0</v>
      </c>
      <c r="AU14" s="356">
        <f t="shared" si="18"/>
        <v>0</v>
      </c>
      <c r="AV14" s="356">
        <f t="shared" si="18"/>
        <v>0</v>
      </c>
      <c r="AW14" s="356">
        <f t="shared" si="18"/>
        <v>0</v>
      </c>
      <c r="AX14" s="345">
        <f t="shared" si="18"/>
        <v>0</v>
      </c>
      <c r="AY14" s="345">
        <f t="shared" si="18"/>
        <v>0</v>
      </c>
      <c r="AZ14" s="345">
        <f t="shared" si="18"/>
        <v>0</v>
      </c>
      <c r="BA14" s="345">
        <f t="shared" si="18"/>
        <v>0</v>
      </c>
      <c r="BB14" s="345">
        <f t="shared" si="18"/>
        <v>0</v>
      </c>
      <c r="BC14" s="306">
        <f t="shared" si="6"/>
        <v>0</v>
      </c>
      <c r="BD14" s="307">
        <f t="shared" si="7"/>
        <v>0</v>
      </c>
    </row>
    <row r="15" spans="1:59" s="22" customFormat="1" ht="12">
      <c r="A15" s="443" t="s">
        <v>69</v>
      </c>
      <c r="B15" s="299" t="s">
        <v>86</v>
      </c>
      <c r="C15" s="510">
        <v>25</v>
      </c>
      <c r="D15" s="511">
        <v>37</v>
      </c>
      <c r="E15" s="511">
        <v>44</v>
      </c>
      <c r="F15" s="511">
        <v>49</v>
      </c>
      <c r="G15" s="511">
        <v>29</v>
      </c>
      <c r="H15" s="514">
        <v>73.924999999999997</v>
      </c>
      <c r="I15" s="514">
        <v>31</v>
      </c>
      <c r="J15" s="514">
        <v>44</v>
      </c>
      <c r="K15" s="511">
        <v>38</v>
      </c>
      <c r="L15" s="511">
        <v>47</v>
      </c>
      <c r="M15" s="511">
        <v>39</v>
      </c>
      <c r="N15" s="511">
        <v>41</v>
      </c>
      <c r="O15" s="333">
        <f t="shared" si="0"/>
        <v>332.92500000000001</v>
      </c>
      <c r="P15" s="334">
        <f t="shared" si="1"/>
        <v>497.92500000000001</v>
      </c>
      <c r="Q15" s="352"/>
      <c r="R15" s="313"/>
      <c r="S15" s="314"/>
      <c r="T15" s="315">
        <f t="shared" ref="T15:T21" si="19">O15/$O$3</f>
        <v>1.310728346456693</v>
      </c>
      <c r="U15" s="313">
        <f t="shared" ref="U15:U21" si="20">+O15/$I$1</f>
        <v>41.615625000000001</v>
      </c>
      <c r="V15" s="353">
        <f>IF(ISERR(O15/$O$55),0,(O15/$O$55))</f>
        <v>0.43902680249233506</v>
      </c>
      <c r="W15" s="352"/>
      <c r="X15" s="434"/>
      <c r="Y15" s="299" t="s">
        <v>86</v>
      </c>
      <c r="Z15" s="510">
        <v>0</v>
      </c>
      <c r="AA15" s="511">
        <v>0</v>
      </c>
      <c r="AB15" s="511">
        <v>0</v>
      </c>
      <c r="AC15" s="511">
        <v>0</v>
      </c>
      <c r="AD15" s="514">
        <v>0</v>
      </c>
      <c r="AE15" s="514">
        <v>0</v>
      </c>
      <c r="AF15" s="514">
        <v>0</v>
      </c>
      <c r="AG15" s="511">
        <v>0</v>
      </c>
      <c r="AH15" s="511">
        <v>0</v>
      </c>
      <c r="AI15" s="511">
        <v>3902.4</v>
      </c>
      <c r="AJ15" s="511">
        <v>8747.0300000000007</v>
      </c>
      <c r="AK15" s="511">
        <v>6007.8</v>
      </c>
      <c r="AL15" s="333">
        <f t="shared" si="4"/>
        <v>0</v>
      </c>
      <c r="AM15" s="334">
        <f t="shared" si="5"/>
        <v>18657.23</v>
      </c>
      <c r="AN15" s="352"/>
      <c r="AO15" s="434"/>
      <c r="AP15" s="299" t="s">
        <v>86</v>
      </c>
      <c r="AQ15" s="510"/>
      <c r="AR15" s="511"/>
      <c r="AS15" s="511"/>
      <c r="AT15" s="511"/>
      <c r="AU15" s="514"/>
      <c r="AV15" s="514"/>
      <c r="AW15" s="514"/>
      <c r="AX15" s="511"/>
      <c r="AY15" s="511"/>
      <c r="AZ15" s="511">
        <v>15120</v>
      </c>
      <c r="BA15" s="511">
        <v>15538.3</v>
      </c>
      <c r="BB15" s="511">
        <v>12029.65</v>
      </c>
      <c r="BC15" s="333">
        <f t="shared" si="6"/>
        <v>0</v>
      </c>
      <c r="BD15" s="334">
        <f t="shared" si="7"/>
        <v>42687.95</v>
      </c>
    </row>
    <row r="16" spans="1:59" s="22" customFormat="1" ht="12">
      <c r="A16" s="434"/>
      <c r="B16" s="299" t="s">
        <v>96</v>
      </c>
      <c r="C16" s="512">
        <v>46</v>
      </c>
      <c r="D16" s="311">
        <v>34</v>
      </c>
      <c r="E16" s="311">
        <v>26</v>
      </c>
      <c r="F16" s="311">
        <v>35</v>
      </c>
      <c r="G16" s="311">
        <v>22</v>
      </c>
      <c r="H16" s="326">
        <v>25</v>
      </c>
      <c r="I16" s="326">
        <v>31.975000000000001</v>
      </c>
      <c r="J16" s="326">
        <v>52.975000000000001</v>
      </c>
      <c r="K16" s="311">
        <v>10</v>
      </c>
      <c r="L16" s="311">
        <v>47</v>
      </c>
      <c r="M16" s="311">
        <v>76.818399999999997</v>
      </c>
      <c r="N16" s="311">
        <v>26.455200000000001</v>
      </c>
      <c r="O16" s="301">
        <f t="shared" si="0"/>
        <v>272.95</v>
      </c>
      <c r="P16" s="302">
        <f t="shared" si="1"/>
        <v>433.22359999999998</v>
      </c>
      <c r="Q16" s="352"/>
      <c r="R16" s="313">
        <f>+O16-O15</f>
        <v>-59.975000000000023</v>
      </c>
      <c r="S16" s="314">
        <f t="shared" ref="S16:S20" si="21">IF(ISERR(R16/O15),0,(R16/O15))</f>
        <v>-0.18014567845610879</v>
      </c>
      <c r="T16" s="315">
        <f t="shared" si="19"/>
        <v>1.0746062992125984</v>
      </c>
      <c r="U16" s="313">
        <f t="shared" si="20"/>
        <v>34.118749999999999</v>
      </c>
      <c r="V16" s="353">
        <f>O16/$O$56</f>
        <v>0.42330955334987586</v>
      </c>
      <c r="W16" s="352"/>
      <c r="X16" s="434"/>
      <c r="Y16" s="299" t="s">
        <v>96</v>
      </c>
      <c r="Z16" s="512">
        <v>12604.3</v>
      </c>
      <c r="AA16" s="311">
        <v>0</v>
      </c>
      <c r="AB16" s="311">
        <v>5559.65</v>
      </c>
      <c r="AC16" s="311">
        <v>11816.7</v>
      </c>
      <c r="AD16" s="326">
        <v>0</v>
      </c>
      <c r="AE16" s="326"/>
      <c r="AF16" s="326">
        <v>0</v>
      </c>
      <c r="AG16" s="311">
        <v>0</v>
      </c>
      <c r="AH16" s="311">
        <v>0</v>
      </c>
      <c r="AI16" s="311">
        <v>0</v>
      </c>
      <c r="AJ16" s="311">
        <v>12124.0748</v>
      </c>
      <c r="AK16" s="311">
        <v>0</v>
      </c>
      <c r="AL16" s="301">
        <f t="shared" si="4"/>
        <v>29980.649999999998</v>
      </c>
      <c r="AM16" s="302">
        <f t="shared" si="5"/>
        <v>42104.724799999996</v>
      </c>
      <c r="AN16" s="352"/>
      <c r="AO16" s="434"/>
      <c r="AP16" s="299" t="s">
        <v>96</v>
      </c>
      <c r="AQ16" s="512">
        <v>24299.7</v>
      </c>
      <c r="AR16" s="311"/>
      <c r="AS16" s="311">
        <v>10383.299999999999</v>
      </c>
      <c r="AT16" s="311">
        <v>20908.5</v>
      </c>
      <c r="AU16" s="326"/>
      <c r="AV16" s="326"/>
      <c r="AW16" s="326"/>
      <c r="AX16" s="311"/>
      <c r="AY16" s="311"/>
      <c r="AZ16" s="311"/>
      <c r="BA16" s="311">
        <v>23343.284800000001</v>
      </c>
      <c r="BB16" s="311"/>
      <c r="BC16" s="301">
        <f t="shared" si="6"/>
        <v>55591.5</v>
      </c>
      <c r="BD16" s="302">
        <f t="shared" si="7"/>
        <v>78934.784799999994</v>
      </c>
    </row>
    <row r="17" spans="1:59" s="22" customFormat="1" ht="12">
      <c r="A17" s="434"/>
      <c r="B17" s="299" t="s">
        <v>119</v>
      </c>
      <c r="C17" s="512">
        <v>33.069000000000003</v>
      </c>
      <c r="D17" s="311">
        <v>42.171300000000002</v>
      </c>
      <c r="E17" s="311">
        <v>45.045999999999999</v>
      </c>
      <c r="F17" s="311">
        <v>48.9437</v>
      </c>
      <c r="G17" s="311">
        <v>72.620149999999995</v>
      </c>
      <c r="H17" s="326">
        <v>48.045999999999999</v>
      </c>
      <c r="I17" s="326">
        <v>58.8414</v>
      </c>
      <c r="J17" s="326">
        <v>75.8874</v>
      </c>
      <c r="K17" s="311">
        <v>58.996000000000002</v>
      </c>
      <c r="L17" s="311">
        <v>76.518699999999995</v>
      </c>
      <c r="M17" s="311">
        <v>20.9437</v>
      </c>
      <c r="N17" s="311">
        <v>44.091999999999999</v>
      </c>
      <c r="O17" s="301">
        <f t="shared" si="0"/>
        <v>424.62495000000007</v>
      </c>
      <c r="P17" s="302">
        <f t="shared" si="1"/>
        <v>625.17535000000009</v>
      </c>
      <c r="Q17" s="352"/>
      <c r="R17" s="313">
        <f>+O17-O16</f>
        <v>151.67495000000008</v>
      </c>
      <c r="S17" s="314">
        <f t="shared" si="21"/>
        <v>0.55568767173475031</v>
      </c>
      <c r="T17" s="315">
        <f t="shared" si="19"/>
        <v>1.6717517716535435</v>
      </c>
      <c r="U17" s="313">
        <f t="shared" si="20"/>
        <v>53.078118750000009</v>
      </c>
      <c r="V17" s="353">
        <f>O17/$O$57</f>
        <v>0.44116075811608624</v>
      </c>
      <c r="W17" s="352"/>
      <c r="X17" s="434"/>
      <c r="Y17" s="299" t="s">
        <v>119</v>
      </c>
      <c r="Z17" s="512">
        <v>13067.2988</v>
      </c>
      <c r="AA17" s="311">
        <v>0</v>
      </c>
      <c r="AB17" s="311"/>
      <c r="AC17" s="311">
        <v>12059.8182</v>
      </c>
      <c r="AD17" s="326">
        <v>0</v>
      </c>
      <c r="AE17" s="326">
        <v>11883.097400000001</v>
      </c>
      <c r="AF17" s="326">
        <v>0</v>
      </c>
      <c r="AG17" s="311">
        <v>11639.147499999999</v>
      </c>
      <c r="AH17" s="311">
        <v>0</v>
      </c>
      <c r="AI17" s="311">
        <v>0</v>
      </c>
      <c r="AJ17" s="311">
        <v>11574.647999999999</v>
      </c>
      <c r="AK17" s="311">
        <v>0</v>
      </c>
      <c r="AL17" s="301">
        <f t="shared" si="4"/>
        <v>48649.361899999996</v>
      </c>
      <c r="AM17" s="302">
        <f t="shared" si="5"/>
        <v>60224.009899999997</v>
      </c>
      <c r="AN17" s="352"/>
      <c r="AO17" s="434"/>
      <c r="AP17" s="299" t="s">
        <v>119</v>
      </c>
      <c r="AQ17" s="512">
        <v>23195.228800000001</v>
      </c>
      <c r="AR17" s="311"/>
      <c r="AS17" s="311"/>
      <c r="AT17" s="311">
        <v>22811.4882</v>
      </c>
      <c r="AU17" s="326"/>
      <c r="AV17" s="326">
        <v>20370.807400000002</v>
      </c>
      <c r="AW17" s="326"/>
      <c r="AX17" s="311">
        <v>20151.0975</v>
      </c>
      <c r="AY17" s="311"/>
      <c r="AZ17" s="311"/>
      <c r="BA17" s="311">
        <v>20199.047999999999</v>
      </c>
      <c r="BB17" s="311"/>
      <c r="BC17" s="301">
        <f t="shared" si="6"/>
        <v>86528.621900000013</v>
      </c>
      <c r="BD17" s="302">
        <f t="shared" si="7"/>
        <v>106727.66990000001</v>
      </c>
    </row>
    <row r="18" spans="1:59" s="22" customFormat="1" ht="12">
      <c r="A18" s="434"/>
      <c r="B18" s="299" t="s">
        <v>124</v>
      </c>
      <c r="C18" s="512">
        <v>20.9437</v>
      </c>
      <c r="D18" s="311">
        <v>0</v>
      </c>
      <c r="E18" s="311">
        <v>0</v>
      </c>
      <c r="F18" s="311">
        <v>0</v>
      </c>
      <c r="G18" s="311">
        <v>20.9437</v>
      </c>
      <c r="H18" s="326">
        <v>0</v>
      </c>
      <c r="I18" s="326">
        <v>0</v>
      </c>
      <c r="J18" s="326">
        <v>0</v>
      </c>
      <c r="K18" s="311">
        <v>0</v>
      </c>
      <c r="L18" s="311">
        <v>0</v>
      </c>
      <c r="M18" s="311">
        <v>0</v>
      </c>
      <c r="N18" s="311">
        <v>0</v>
      </c>
      <c r="O18" s="301">
        <f t="shared" si="0"/>
        <v>41.8874</v>
      </c>
      <c r="P18" s="302">
        <f t="shared" si="1"/>
        <v>41.8874</v>
      </c>
      <c r="Q18" s="352"/>
      <c r="R18" s="313">
        <f>+O18-O17</f>
        <v>-382.73755000000006</v>
      </c>
      <c r="S18" s="314">
        <f t="shared" si="21"/>
        <v>-0.90135435988864998</v>
      </c>
      <c r="T18" s="315">
        <f t="shared" si="19"/>
        <v>0.16491102362204724</v>
      </c>
      <c r="U18" s="313">
        <f t="shared" si="20"/>
        <v>5.2359249999999999</v>
      </c>
      <c r="V18" s="353">
        <f>O18/$O$57</f>
        <v>4.3518585376369781E-2</v>
      </c>
      <c r="W18" s="352"/>
      <c r="X18" s="434"/>
      <c r="Y18" s="299" t="s">
        <v>124</v>
      </c>
      <c r="Z18" s="512">
        <v>11785.748</v>
      </c>
      <c r="AA18" s="311">
        <v>0</v>
      </c>
      <c r="AB18" s="311">
        <v>0</v>
      </c>
      <c r="AC18" s="311">
        <v>0</v>
      </c>
      <c r="AD18" s="326">
        <v>0</v>
      </c>
      <c r="AE18" s="326">
        <v>0</v>
      </c>
      <c r="AF18" s="326">
        <v>0</v>
      </c>
      <c r="AG18" s="311">
        <v>0</v>
      </c>
      <c r="AH18" s="311">
        <v>0</v>
      </c>
      <c r="AI18" s="311">
        <v>0</v>
      </c>
      <c r="AJ18" s="311"/>
      <c r="AK18" s="311">
        <v>0</v>
      </c>
      <c r="AL18" s="301">
        <f t="shared" si="4"/>
        <v>11785.748</v>
      </c>
      <c r="AM18" s="302">
        <f t="shared" si="5"/>
        <v>11785.748</v>
      </c>
      <c r="AN18" s="352"/>
      <c r="AO18" s="434"/>
      <c r="AP18" s="299" t="s">
        <v>124</v>
      </c>
      <c r="AQ18" s="512">
        <v>20202.948</v>
      </c>
      <c r="AR18" s="311"/>
      <c r="AS18" s="311">
        <v>0</v>
      </c>
      <c r="AT18" s="311">
        <v>0</v>
      </c>
      <c r="AU18" s="326"/>
      <c r="AV18" s="326">
        <v>0</v>
      </c>
      <c r="AW18" s="326"/>
      <c r="AX18" s="311">
        <v>0</v>
      </c>
      <c r="AY18" s="311"/>
      <c r="AZ18" s="311">
        <v>0</v>
      </c>
      <c r="BA18" s="311"/>
      <c r="BB18" s="311">
        <v>0</v>
      </c>
      <c r="BC18" s="301">
        <f t="shared" si="6"/>
        <v>20202.948</v>
      </c>
      <c r="BD18" s="302">
        <f>SUM(AQ18:BB18)</f>
        <v>20202.948</v>
      </c>
    </row>
    <row r="19" spans="1:59" s="22" customFormat="1" ht="12">
      <c r="A19" s="475"/>
      <c r="B19" s="299" t="s">
        <v>139</v>
      </c>
      <c r="C19" s="512"/>
      <c r="D19" s="311"/>
      <c r="E19" s="311"/>
      <c r="F19" s="311"/>
      <c r="G19" s="311"/>
      <c r="H19" s="326"/>
      <c r="I19" s="326">
        <v>40.455199999999998</v>
      </c>
      <c r="J19" s="326">
        <v>134.48060000000001</v>
      </c>
      <c r="K19" s="311">
        <v>88.138000000000005</v>
      </c>
      <c r="L19" s="311">
        <v>109.1277</v>
      </c>
      <c r="M19" s="311">
        <v>122.23</v>
      </c>
      <c r="N19" s="311">
        <v>66.138000000000005</v>
      </c>
      <c r="O19" s="301">
        <f t="shared" si="0"/>
        <v>174.9358</v>
      </c>
      <c r="P19" s="302">
        <f t="shared" ref="P19" si="22">SUM(C19:N19)</f>
        <v>560.56950000000006</v>
      </c>
      <c r="Q19" s="352"/>
      <c r="R19" s="313">
        <f t="shared" ref="R19:R20" si="23">+O19-O18</f>
        <v>133.04840000000002</v>
      </c>
      <c r="S19" s="314">
        <f t="shared" si="21"/>
        <v>3.1763346495604887</v>
      </c>
      <c r="T19" s="315">
        <f t="shared" si="19"/>
        <v>0.68872362204724413</v>
      </c>
      <c r="U19" s="313">
        <f t="shared" si="20"/>
        <v>21.866975</v>
      </c>
      <c r="V19" s="353">
        <f t="shared" ref="V19:V20" si="24">O19/$O$57</f>
        <v>0.18174817600718948</v>
      </c>
      <c r="W19" s="352"/>
      <c r="X19" s="475"/>
      <c r="Y19" s="299" t="s">
        <v>139</v>
      </c>
      <c r="Z19" s="512">
        <v>0</v>
      </c>
      <c r="AA19" s="311">
        <v>0</v>
      </c>
      <c r="AB19" s="311">
        <v>0</v>
      </c>
      <c r="AC19" s="311">
        <v>0</v>
      </c>
      <c r="AD19" s="326">
        <v>0</v>
      </c>
      <c r="AE19" s="326">
        <v>0</v>
      </c>
      <c r="AF19" s="326">
        <v>36290.709600000002</v>
      </c>
      <c r="AG19" s="311">
        <v>39832.016100000001</v>
      </c>
      <c r="AH19" s="311">
        <v>42414.938900000001</v>
      </c>
      <c r="AI19" s="311">
        <v>45328.210800000001</v>
      </c>
      <c r="AJ19" s="311">
        <v>57729.794300000001</v>
      </c>
      <c r="AK19" s="311">
        <v>22486.927800000001</v>
      </c>
      <c r="AL19" s="301">
        <f t="shared" si="4"/>
        <v>76122.72570000001</v>
      </c>
      <c r="AM19" s="302">
        <f t="shared" ref="AM19" si="25">SUM(Z19:AK19)</f>
        <v>244082.59750000003</v>
      </c>
      <c r="AN19" s="352"/>
      <c r="AO19" s="475"/>
      <c r="AP19" s="299" t="s">
        <v>139</v>
      </c>
      <c r="AQ19" s="512">
        <v>0</v>
      </c>
      <c r="AR19" s="311">
        <v>0</v>
      </c>
      <c r="AS19" s="311">
        <v>0</v>
      </c>
      <c r="AT19" s="311">
        <v>0</v>
      </c>
      <c r="AU19" s="326">
        <v>0</v>
      </c>
      <c r="AV19" s="326">
        <v>0</v>
      </c>
      <c r="AW19" s="326">
        <v>45509.869599999998</v>
      </c>
      <c r="AX19" s="326">
        <v>122406.87609999999</v>
      </c>
      <c r="AY19" s="311">
        <v>94040.228900000002</v>
      </c>
      <c r="AZ19" s="311">
        <v>93658.300799999997</v>
      </c>
      <c r="BA19" s="311">
        <v>112747.29429999999</v>
      </c>
      <c r="BB19" s="311">
        <v>56781.677799999998</v>
      </c>
      <c r="BC19" s="301">
        <f t="shared" si="6"/>
        <v>167916.7457</v>
      </c>
      <c r="BD19" s="302">
        <f>SUM(AQ19:BB19)</f>
        <v>525144.24750000006</v>
      </c>
      <c r="BF19" s="340">
        <f>SUM(F19:H19)</f>
        <v>0</v>
      </c>
      <c r="BG19" s="340">
        <f>SUM(AT19:AV19)</f>
        <v>0</v>
      </c>
    </row>
    <row r="20" spans="1:59" s="22" customFormat="1" ht="12">
      <c r="A20" s="434"/>
      <c r="B20" s="299" t="s">
        <v>193</v>
      </c>
      <c r="C20" s="512">
        <v>88.138000000000005</v>
      </c>
      <c r="D20" s="327">
        <v>78.138000000000005</v>
      </c>
      <c r="E20" s="326">
        <v>109.1277</v>
      </c>
      <c r="F20" s="327">
        <v>82.138000000000005</v>
      </c>
      <c r="G20" s="326">
        <v>70.547200000000004</v>
      </c>
      <c r="H20" s="326">
        <v>105.82080000000001</v>
      </c>
      <c r="I20" s="326">
        <v>131.5369</v>
      </c>
      <c r="J20" s="326">
        <v>46.455199999999998</v>
      </c>
      <c r="K20" s="328">
        <v>88</v>
      </c>
      <c r="L20" s="328">
        <v>88</v>
      </c>
      <c r="M20" s="328">
        <v>66</v>
      </c>
      <c r="N20" s="328">
        <v>66</v>
      </c>
      <c r="O20" s="301">
        <f t="shared" si="0"/>
        <v>711.90179999999998</v>
      </c>
      <c r="P20" s="302">
        <f t="shared" si="1"/>
        <v>1019.9018</v>
      </c>
      <c r="Q20" s="352"/>
      <c r="R20" s="313">
        <f t="shared" si="23"/>
        <v>536.96600000000001</v>
      </c>
      <c r="S20" s="314">
        <f t="shared" si="21"/>
        <v>3.0695032120355012</v>
      </c>
      <c r="T20" s="315">
        <f t="shared" si="19"/>
        <v>2.802762992125984</v>
      </c>
      <c r="U20" s="313">
        <f t="shared" si="20"/>
        <v>88.987724999999998</v>
      </c>
      <c r="V20" s="353">
        <f t="shared" si="24"/>
        <v>0.73962478604285109</v>
      </c>
      <c r="W20" s="352"/>
      <c r="X20" s="434"/>
      <c r="Y20" s="299" t="s">
        <v>193</v>
      </c>
      <c r="Z20" s="512">
        <v>40000.169000000002</v>
      </c>
      <c r="AA20" s="327">
        <v>28701.598600000001</v>
      </c>
      <c r="AB20" s="326">
        <v>30785.930700000001</v>
      </c>
      <c r="AC20" s="327">
        <v>29862.596699999998</v>
      </c>
      <c r="AD20" s="326">
        <v>20655.327700000002</v>
      </c>
      <c r="AE20" s="326">
        <v>28953.891599999999</v>
      </c>
      <c r="AF20" s="326">
        <v>44185.344299999997</v>
      </c>
      <c r="AG20" s="326">
        <v>22580.83</v>
      </c>
      <c r="AH20" s="328">
        <v>24178</v>
      </c>
      <c r="AI20" s="328">
        <v>28908</v>
      </c>
      <c r="AJ20" s="328">
        <v>22902</v>
      </c>
      <c r="AK20" s="328">
        <v>22902</v>
      </c>
      <c r="AL20" s="301">
        <f t="shared" si="4"/>
        <v>245725.68859999999</v>
      </c>
      <c r="AM20" s="302">
        <f t="shared" ref="AM20" si="26">SUM(Z20:AK20)</f>
        <v>344615.68859999999</v>
      </c>
      <c r="AN20" s="352"/>
      <c r="AO20" s="434"/>
      <c r="AP20" s="299" t="s">
        <v>193</v>
      </c>
      <c r="AQ20" s="512">
        <v>90133.718999999997</v>
      </c>
      <c r="AR20" s="327">
        <v>74973.718599999993</v>
      </c>
      <c r="AS20" s="326">
        <v>93658.250700000004</v>
      </c>
      <c r="AT20" s="327">
        <v>80989.176699999996</v>
      </c>
      <c r="AU20" s="326">
        <v>60573.587699999996</v>
      </c>
      <c r="AV20" s="326">
        <v>90862.821599999996</v>
      </c>
      <c r="AW20" s="326">
        <v>124687.2343</v>
      </c>
      <c r="AX20" s="326">
        <v>53071.47</v>
      </c>
      <c r="AY20" s="328">
        <v>75548</v>
      </c>
      <c r="AZ20" s="328">
        <v>82128</v>
      </c>
      <c r="BA20" s="328">
        <v>63252</v>
      </c>
      <c r="BB20" s="328">
        <v>63252</v>
      </c>
      <c r="BC20" s="301">
        <f t="shared" si="6"/>
        <v>668949.97859999991</v>
      </c>
      <c r="BD20" s="302">
        <f>SUM(AQ20:BB20)</f>
        <v>953129.97859999991</v>
      </c>
      <c r="BF20" s="340">
        <f>SUM(F20:H20)</f>
        <v>258.50600000000003</v>
      </c>
      <c r="BG20" s="340">
        <f>SUM(AT20:AV20)</f>
        <v>232425.58599999998</v>
      </c>
    </row>
    <row r="21" spans="1:59" s="22" customFormat="1" ht="12">
      <c r="A21" s="554"/>
      <c r="B21" s="299" t="s">
        <v>194</v>
      </c>
      <c r="C21" s="512">
        <v>100</v>
      </c>
      <c r="D21" s="311">
        <v>100</v>
      </c>
      <c r="E21" s="311">
        <v>100</v>
      </c>
      <c r="F21" s="311">
        <v>88</v>
      </c>
      <c r="G21" s="311">
        <v>38</v>
      </c>
      <c r="H21" s="326">
        <v>25</v>
      </c>
      <c r="I21" s="326">
        <v>10</v>
      </c>
      <c r="J21" s="326">
        <v>10</v>
      </c>
      <c r="K21" s="311">
        <v>10</v>
      </c>
      <c r="L21" s="311">
        <v>10</v>
      </c>
      <c r="M21" s="311">
        <v>10</v>
      </c>
      <c r="N21" s="311">
        <v>10</v>
      </c>
      <c r="O21" s="301">
        <f t="shared" si="0"/>
        <v>471</v>
      </c>
      <c r="P21" s="302">
        <f t="shared" si="1"/>
        <v>511</v>
      </c>
      <c r="Q21" s="352"/>
      <c r="R21" s="313"/>
      <c r="S21" s="314"/>
      <c r="T21" s="315">
        <f t="shared" si="19"/>
        <v>1.8543307086614174</v>
      </c>
      <c r="U21" s="313">
        <f t="shared" si="20"/>
        <v>58.875</v>
      </c>
      <c r="V21" s="353">
        <f>O21/$O$57</f>
        <v>0.48934175222788157</v>
      </c>
      <c r="W21" s="352"/>
      <c r="X21" s="554"/>
      <c r="Y21" s="299" t="s">
        <v>194</v>
      </c>
      <c r="Z21" s="512">
        <v>45922</v>
      </c>
      <c r="AA21" s="311">
        <v>45922</v>
      </c>
      <c r="AB21" s="311">
        <v>45922</v>
      </c>
      <c r="AC21" s="311">
        <v>40946.559999999998</v>
      </c>
      <c r="AD21" s="326">
        <v>20215.560000000001</v>
      </c>
      <c r="AE21" s="326">
        <v>14825.5</v>
      </c>
      <c r="AF21" s="326">
        <v>8606.2000000000007</v>
      </c>
      <c r="AG21" s="311">
        <v>8606.2000000000007</v>
      </c>
      <c r="AH21" s="311">
        <v>8606.2000000000007</v>
      </c>
      <c r="AI21" s="311">
        <v>8606.2000000000007</v>
      </c>
      <c r="AJ21" s="311">
        <v>8606.2000000000007</v>
      </c>
      <c r="AK21" s="311">
        <v>8606.2000000000007</v>
      </c>
      <c r="AL21" s="301">
        <f t="shared" si="4"/>
        <v>230966.02000000002</v>
      </c>
      <c r="AM21" s="302">
        <f t="shared" si="5"/>
        <v>265390.82000000007</v>
      </c>
      <c r="AN21" s="352"/>
      <c r="AO21" s="554"/>
      <c r="AP21" s="299" t="s">
        <v>194</v>
      </c>
      <c r="AQ21" s="512">
        <v>92560</v>
      </c>
      <c r="AR21" s="311">
        <v>92560</v>
      </c>
      <c r="AS21" s="311">
        <v>92560</v>
      </c>
      <c r="AT21" s="311">
        <v>82240</v>
      </c>
      <c r="AU21" s="326">
        <v>39240</v>
      </c>
      <c r="AV21" s="326">
        <v>28060</v>
      </c>
      <c r="AW21" s="326">
        <v>15160</v>
      </c>
      <c r="AX21" s="326">
        <v>15160</v>
      </c>
      <c r="AY21" s="311">
        <v>15160</v>
      </c>
      <c r="AZ21" s="311">
        <v>15160</v>
      </c>
      <c r="BA21" s="311">
        <v>15160</v>
      </c>
      <c r="BB21" s="311">
        <v>15160</v>
      </c>
      <c r="BC21" s="301">
        <f t="shared" si="6"/>
        <v>457540</v>
      </c>
      <c r="BD21" s="302">
        <f t="shared" si="7"/>
        <v>518180</v>
      </c>
      <c r="BF21" s="340">
        <f>SUM(F21:H21)</f>
        <v>151</v>
      </c>
      <c r="BG21" s="340">
        <f>SUM(AT21:AV21)</f>
        <v>149540</v>
      </c>
    </row>
    <row r="22" spans="1:59" s="22" customFormat="1" thickBot="1">
      <c r="A22" s="555"/>
      <c r="B22" s="305" t="s">
        <v>18</v>
      </c>
      <c r="C22" s="513">
        <f t="shared" ref="C22:N22" si="27">C20-C21</f>
        <v>-11.861999999999995</v>
      </c>
      <c r="D22" s="345">
        <f t="shared" si="27"/>
        <v>-21.861999999999995</v>
      </c>
      <c r="E22" s="345">
        <f t="shared" si="27"/>
        <v>9.1277000000000044</v>
      </c>
      <c r="F22" s="345">
        <f t="shared" si="27"/>
        <v>-5.8619999999999948</v>
      </c>
      <c r="G22" s="345">
        <f t="shared" si="27"/>
        <v>32.547200000000004</v>
      </c>
      <c r="H22" s="356">
        <f t="shared" si="27"/>
        <v>80.820800000000006</v>
      </c>
      <c r="I22" s="356">
        <f t="shared" si="27"/>
        <v>121.5369</v>
      </c>
      <c r="J22" s="356">
        <f t="shared" si="27"/>
        <v>36.455199999999998</v>
      </c>
      <c r="K22" s="345">
        <f t="shared" si="27"/>
        <v>78</v>
      </c>
      <c r="L22" s="345">
        <f t="shared" si="27"/>
        <v>78</v>
      </c>
      <c r="M22" s="345">
        <f t="shared" si="27"/>
        <v>56</v>
      </c>
      <c r="N22" s="345">
        <f t="shared" si="27"/>
        <v>56</v>
      </c>
      <c r="O22" s="306">
        <f t="shared" si="0"/>
        <v>240.90180000000004</v>
      </c>
      <c r="P22" s="307">
        <f t="shared" si="1"/>
        <v>508.90180000000004</v>
      </c>
      <c r="Q22" s="352"/>
      <c r="R22" s="320"/>
      <c r="S22" s="321"/>
      <c r="T22" s="322"/>
      <c r="U22" s="320"/>
      <c r="V22" s="355"/>
      <c r="W22" s="352"/>
      <c r="X22" s="555"/>
      <c r="Y22" s="305" t="s">
        <v>18</v>
      </c>
      <c r="Z22" s="512">
        <f>Z20-Z21</f>
        <v>-5921.8309999999983</v>
      </c>
      <c r="AA22" s="345">
        <f t="shared" ref="AA22:AK22" si="28">AA20-AA21</f>
        <v>-17220.401399999999</v>
      </c>
      <c r="AB22" s="345">
        <f t="shared" si="28"/>
        <v>-15136.069299999999</v>
      </c>
      <c r="AC22" s="345">
        <f t="shared" si="28"/>
        <v>-11083.963299999999</v>
      </c>
      <c r="AD22" s="356">
        <f t="shared" si="28"/>
        <v>439.76770000000033</v>
      </c>
      <c r="AE22" s="356">
        <f t="shared" si="28"/>
        <v>14128.391599999999</v>
      </c>
      <c r="AF22" s="356">
        <f t="shared" si="28"/>
        <v>35579.1443</v>
      </c>
      <c r="AG22" s="345">
        <f t="shared" si="28"/>
        <v>13974.630000000001</v>
      </c>
      <c r="AH22" s="345">
        <f t="shared" si="28"/>
        <v>15571.8</v>
      </c>
      <c r="AI22" s="345">
        <f t="shared" si="28"/>
        <v>20301.8</v>
      </c>
      <c r="AJ22" s="345">
        <f t="shared" si="28"/>
        <v>14295.8</v>
      </c>
      <c r="AK22" s="345">
        <f t="shared" si="28"/>
        <v>14295.8</v>
      </c>
      <c r="AL22" s="306">
        <f t="shared" si="4"/>
        <v>14759.668600000001</v>
      </c>
      <c r="AM22" s="307">
        <f t="shared" si="5"/>
        <v>79224.868600000002</v>
      </c>
      <c r="AN22" s="352"/>
      <c r="AO22" s="555"/>
      <c r="AP22" s="305" t="s">
        <v>18</v>
      </c>
      <c r="AQ22" s="513">
        <f t="shared" ref="AQ22:BB22" si="29">AQ20-AQ21</f>
        <v>-2426.2810000000027</v>
      </c>
      <c r="AR22" s="345">
        <f t="shared" si="29"/>
        <v>-17586.281400000007</v>
      </c>
      <c r="AS22" s="345">
        <f t="shared" si="29"/>
        <v>1098.2507000000041</v>
      </c>
      <c r="AT22" s="345">
        <f t="shared" si="29"/>
        <v>-1250.8233000000037</v>
      </c>
      <c r="AU22" s="356">
        <f t="shared" si="29"/>
        <v>21333.587699999996</v>
      </c>
      <c r="AV22" s="356">
        <f t="shared" si="29"/>
        <v>62802.821599999996</v>
      </c>
      <c r="AW22" s="356">
        <f t="shared" si="29"/>
        <v>109527.2343</v>
      </c>
      <c r="AX22" s="345">
        <f t="shared" si="29"/>
        <v>37911.47</v>
      </c>
      <c r="AY22" s="345">
        <f t="shared" si="29"/>
        <v>60388</v>
      </c>
      <c r="AZ22" s="345">
        <f t="shared" si="29"/>
        <v>66968</v>
      </c>
      <c r="BA22" s="345">
        <f t="shared" si="29"/>
        <v>48092</v>
      </c>
      <c r="BB22" s="345">
        <f t="shared" si="29"/>
        <v>48092</v>
      </c>
      <c r="BC22" s="306">
        <f t="shared" si="6"/>
        <v>211409.97859999997</v>
      </c>
      <c r="BD22" s="307">
        <f t="shared" si="7"/>
        <v>434949.97859999997</v>
      </c>
    </row>
    <row r="23" spans="1:59" s="22" customFormat="1" ht="12">
      <c r="A23" s="443" t="s">
        <v>28</v>
      </c>
      <c r="B23" s="299" t="s">
        <v>86</v>
      </c>
      <c r="C23" s="510">
        <v>3</v>
      </c>
      <c r="D23" s="511">
        <v>11</v>
      </c>
      <c r="E23" s="511">
        <v>24</v>
      </c>
      <c r="F23" s="511">
        <v>2</v>
      </c>
      <c r="G23" s="511">
        <v>16.475000000000001</v>
      </c>
      <c r="H23" s="514">
        <v>2</v>
      </c>
      <c r="I23" s="514">
        <v>33</v>
      </c>
      <c r="J23" s="514">
        <v>1</v>
      </c>
      <c r="K23" s="511">
        <v>22</v>
      </c>
      <c r="L23" s="511">
        <v>1</v>
      </c>
      <c r="M23" s="511">
        <v>6</v>
      </c>
      <c r="N23" s="511">
        <v>19</v>
      </c>
      <c r="O23" s="333">
        <f t="shared" si="0"/>
        <v>92.474999999999994</v>
      </c>
      <c r="P23" s="334">
        <f t="shared" si="1"/>
        <v>140.47499999999999</v>
      </c>
      <c r="Q23" s="352"/>
      <c r="R23" s="313"/>
      <c r="S23" s="314"/>
      <c r="T23" s="315">
        <f t="shared" ref="T23:T29" si="30">O23/$O$3</f>
        <v>0.36407480314960627</v>
      </c>
      <c r="U23" s="313">
        <f t="shared" ref="U23:U29" si="31">+O23/$I$1</f>
        <v>11.559374999999999</v>
      </c>
      <c r="V23" s="353">
        <f>IF(ISERR(O23/$O$55),0,(O23/$O$55))</f>
        <v>0.12194639501532982</v>
      </c>
      <c r="W23" s="352"/>
      <c r="X23" s="434"/>
      <c r="Y23" s="299" t="s">
        <v>86</v>
      </c>
      <c r="Z23" s="510">
        <v>0</v>
      </c>
      <c r="AA23" s="511">
        <v>0</v>
      </c>
      <c r="AB23" s="511">
        <v>0</v>
      </c>
      <c r="AC23" s="511">
        <v>0</v>
      </c>
      <c r="AD23" s="514">
        <v>0</v>
      </c>
      <c r="AE23" s="514">
        <v>0</v>
      </c>
      <c r="AF23" s="514">
        <v>0</v>
      </c>
      <c r="AG23" s="511">
        <v>0</v>
      </c>
      <c r="AH23" s="511">
        <v>494082.68349999998</v>
      </c>
      <c r="AI23" s="511">
        <v>0</v>
      </c>
      <c r="AJ23" s="511">
        <v>0</v>
      </c>
      <c r="AK23" s="511">
        <v>0</v>
      </c>
      <c r="AL23" s="333">
        <f t="shared" si="4"/>
        <v>0</v>
      </c>
      <c r="AM23" s="334">
        <f t="shared" si="5"/>
        <v>494082.68349999998</v>
      </c>
      <c r="AN23" s="352"/>
      <c r="AO23" s="434"/>
      <c r="AP23" s="299" t="s">
        <v>86</v>
      </c>
      <c r="AQ23" s="510">
        <v>15120</v>
      </c>
      <c r="AR23" s="511">
        <v>55440</v>
      </c>
      <c r="AS23" s="511">
        <v>120960</v>
      </c>
      <c r="AT23" s="511">
        <v>10080</v>
      </c>
      <c r="AU23" s="514">
        <v>82761.210000000006</v>
      </c>
      <c r="AV23" s="514">
        <v>10080</v>
      </c>
      <c r="AW23" s="514">
        <v>166320</v>
      </c>
      <c r="AX23" s="511">
        <v>5040</v>
      </c>
      <c r="AY23" s="511">
        <v>110880</v>
      </c>
      <c r="AZ23" s="511">
        <v>5040</v>
      </c>
      <c r="BA23" s="511">
        <v>30240</v>
      </c>
      <c r="BB23" s="511">
        <v>95760</v>
      </c>
      <c r="BC23" s="333">
        <f t="shared" si="6"/>
        <v>465801.21</v>
      </c>
      <c r="BD23" s="334">
        <f t="shared" si="7"/>
        <v>707721.21</v>
      </c>
    </row>
    <row r="24" spans="1:59" s="22" customFormat="1" ht="12">
      <c r="A24" s="434"/>
      <c r="B24" s="299" t="s">
        <v>96</v>
      </c>
      <c r="C24" s="512">
        <v>20.3</v>
      </c>
      <c r="D24" s="311">
        <v>0.57499999999999996</v>
      </c>
      <c r="E24" s="311">
        <v>21</v>
      </c>
      <c r="F24" s="311">
        <v>2</v>
      </c>
      <c r="G24" s="311">
        <v>14.35</v>
      </c>
      <c r="H24" s="326">
        <v>11.675000000000001</v>
      </c>
      <c r="I24" s="326">
        <v>10</v>
      </c>
      <c r="J24" s="326">
        <v>19</v>
      </c>
      <c r="K24" s="311">
        <v>13</v>
      </c>
      <c r="L24" s="311">
        <v>20</v>
      </c>
      <c r="M24" s="311">
        <v>2</v>
      </c>
      <c r="N24" s="311">
        <v>17.023</v>
      </c>
      <c r="O24" s="301">
        <f t="shared" si="0"/>
        <v>98.9</v>
      </c>
      <c r="P24" s="302">
        <f t="shared" si="1"/>
        <v>150.923</v>
      </c>
      <c r="Q24" s="352"/>
      <c r="R24" s="313">
        <f>+O24-O23</f>
        <v>6.4250000000000114</v>
      </c>
      <c r="S24" s="314">
        <f>IF(ISERR(R24/O23),0,(R24/O23))</f>
        <v>6.9478237361449174E-2</v>
      </c>
      <c r="T24" s="315">
        <f t="shared" si="30"/>
        <v>0.3893700787401575</v>
      </c>
      <c r="U24" s="313">
        <f t="shared" si="31"/>
        <v>12.362500000000001</v>
      </c>
      <c r="V24" s="353">
        <f>O24/$O$56</f>
        <v>0.15338089330024812</v>
      </c>
      <c r="W24" s="352"/>
      <c r="X24" s="434"/>
      <c r="Y24" s="299" t="s">
        <v>96</v>
      </c>
      <c r="Z24" s="512">
        <v>0</v>
      </c>
      <c r="AA24" s="311">
        <v>0</v>
      </c>
      <c r="AB24" s="311">
        <v>0</v>
      </c>
      <c r="AC24" s="311">
        <v>0</v>
      </c>
      <c r="AD24" s="326">
        <v>0</v>
      </c>
      <c r="AE24" s="326">
        <v>0</v>
      </c>
      <c r="AF24" s="326">
        <v>0</v>
      </c>
      <c r="AG24" s="311">
        <v>0</v>
      </c>
      <c r="AH24" s="311">
        <v>0</v>
      </c>
      <c r="AI24" s="311">
        <v>0</v>
      </c>
      <c r="AJ24" s="311">
        <v>0</v>
      </c>
      <c r="AK24" s="311">
        <v>0</v>
      </c>
      <c r="AL24" s="301">
        <f t="shared" si="4"/>
        <v>0</v>
      </c>
      <c r="AM24" s="302">
        <f t="shared" si="5"/>
        <v>0</v>
      </c>
      <c r="AN24" s="352"/>
      <c r="AO24" s="434"/>
      <c r="AP24" s="299" t="s">
        <v>96</v>
      </c>
      <c r="AQ24" s="512">
        <v>102301.5031</v>
      </c>
      <c r="AR24" s="311">
        <v>2888.4937</v>
      </c>
      <c r="AS24" s="311">
        <v>105840</v>
      </c>
      <c r="AT24" s="311">
        <v>10080</v>
      </c>
      <c r="AU24" s="326">
        <v>72324</v>
      </c>
      <c r="AV24" s="326">
        <v>58842.583200000001</v>
      </c>
      <c r="AW24" s="326">
        <v>50400</v>
      </c>
      <c r="AX24" s="311">
        <v>95760</v>
      </c>
      <c r="AY24" s="311">
        <v>65520</v>
      </c>
      <c r="AZ24" s="311">
        <v>100800</v>
      </c>
      <c r="BA24" s="311">
        <v>10080</v>
      </c>
      <c r="BB24" s="311">
        <v>54331.868900000001</v>
      </c>
      <c r="BC24" s="301">
        <f t="shared" si="6"/>
        <v>498436.58</v>
      </c>
      <c r="BD24" s="302">
        <f t="shared" si="7"/>
        <v>729168.44890000008</v>
      </c>
    </row>
    <row r="25" spans="1:59" s="22" customFormat="1" ht="12">
      <c r="A25" s="434"/>
      <c r="B25" s="299" t="s">
        <v>119</v>
      </c>
      <c r="C25" s="512">
        <v>20.432200000000002</v>
      </c>
      <c r="D25" s="311">
        <v>12.125299999999999</v>
      </c>
      <c r="E25" s="311">
        <v>26.739100000000001</v>
      </c>
      <c r="F25" s="311">
        <v>11.9207</v>
      </c>
      <c r="G25" s="311">
        <v>9.1022999999999996</v>
      </c>
      <c r="H25" s="326">
        <v>14.4092</v>
      </c>
      <c r="I25" s="326">
        <v>17.436499999999999</v>
      </c>
      <c r="J25" s="326">
        <v>1.1023000000000001</v>
      </c>
      <c r="K25" s="311">
        <v>15.4092</v>
      </c>
      <c r="L25" s="311">
        <v>10.925000000000001</v>
      </c>
      <c r="M25" s="311">
        <v>7</v>
      </c>
      <c r="N25" s="311">
        <v>7</v>
      </c>
      <c r="O25" s="301">
        <f t="shared" si="0"/>
        <v>113.2676</v>
      </c>
      <c r="P25" s="302">
        <f t="shared" si="1"/>
        <v>153.60180000000003</v>
      </c>
      <c r="Q25" s="352"/>
      <c r="R25" s="313">
        <f>+O25-O24</f>
        <v>14.367599999999996</v>
      </c>
      <c r="S25" s="314">
        <f t="shared" ref="S25:S28" si="32">IF(ISERR(R25/O24),0,(R25/O24))</f>
        <v>0.14527401415571278</v>
      </c>
      <c r="T25" s="315">
        <f t="shared" si="30"/>
        <v>0.44593543307086614</v>
      </c>
      <c r="U25" s="313">
        <f t="shared" si="31"/>
        <v>14.15845</v>
      </c>
      <c r="V25" s="353">
        <f>O25/$O$57</f>
        <v>0.11767848376782759</v>
      </c>
      <c r="W25" s="352"/>
      <c r="X25" s="434"/>
      <c r="Y25" s="299" t="s">
        <v>119</v>
      </c>
      <c r="Z25" s="512">
        <v>0</v>
      </c>
      <c r="AA25" s="311">
        <v>0</v>
      </c>
      <c r="AB25" s="311">
        <v>0</v>
      </c>
      <c r="AC25" s="311">
        <v>0</v>
      </c>
      <c r="AD25" s="326">
        <v>0</v>
      </c>
      <c r="AE25" s="326">
        <v>0</v>
      </c>
      <c r="AF25" s="326">
        <v>0</v>
      </c>
      <c r="AG25" s="311">
        <v>0</v>
      </c>
      <c r="AH25" s="311">
        <v>0</v>
      </c>
      <c r="AI25" s="311">
        <v>0</v>
      </c>
      <c r="AJ25" s="311">
        <v>0</v>
      </c>
      <c r="AK25" s="311">
        <v>0</v>
      </c>
      <c r="AL25" s="301">
        <f t="shared" si="4"/>
        <v>0</v>
      </c>
      <c r="AM25" s="302">
        <f t="shared" si="5"/>
        <v>0</v>
      </c>
      <c r="AN25" s="352"/>
      <c r="AO25" s="434"/>
      <c r="AP25" s="299" t="s">
        <v>119</v>
      </c>
      <c r="AQ25" s="512">
        <v>58928.622499999998</v>
      </c>
      <c r="AR25" s="311">
        <v>26501.059799999999</v>
      </c>
      <c r="AS25" s="311">
        <v>81424.334199999998</v>
      </c>
      <c r="AT25" s="311">
        <v>30431.582699999999</v>
      </c>
      <c r="AU25" s="326">
        <v>36957.33</v>
      </c>
      <c r="AV25" s="326">
        <v>52636.753599999996</v>
      </c>
      <c r="AW25" s="326">
        <v>63323.434500000003</v>
      </c>
      <c r="AX25" s="311">
        <v>2409.1909000000001</v>
      </c>
      <c r="AY25" s="311">
        <v>56936.753599999996</v>
      </c>
      <c r="AZ25" s="311">
        <v>46977.5</v>
      </c>
      <c r="BA25" s="311">
        <v>30100</v>
      </c>
      <c r="BB25" s="311">
        <v>30100</v>
      </c>
      <c r="BC25" s="301">
        <f t="shared" si="6"/>
        <v>352612.30820000003</v>
      </c>
      <c r="BD25" s="302">
        <f t="shared" si="7"/>
        <v>516726.56180000002</v>
      </c>
    </row>
    <row r="26" spans="1:59" s="22" customFormat="1" ht="12">
      <c r="A26" s="434"/>
      <c r="B26" s="299" t="s">
        <v>124</v>
      </c>
      <c r="C26" s="512">
        <v>10</v>
      </c>
      <c r="D26" s="311">
        <v>15.616099999999999</v>
      </c>
      <c r="E26" s="311">
        <v>20.9207</v>
      </c>
      <c r="F26" s="311">
        <v>17.870699999999999</v>
      </c>
      <c r="G26" s="311">
        <v>21.8414</v>
      </c>
      <c r="H26" s="326">
        <v>13.5115</v>
      </c>
      <c r="I26" s="326">
        <v>16.171610000000001</v>
      </c>
      <c r="J26" s="326">
        <v>1.5</v>
      </c>
      <c r="K26" s="311">
        <v>9.9250000000000007</v>
      </c>
      <c r="L26" s="311">
        <v>3</v>
      </c>
      <c r="M26" s="311">
        <v>3</v>
      </c>
      <c r="N26" s="311">
        <v>1</v>
      </c>
      <c r="O26" s="301">
        <f t="shared" si="0"/>
        <v>117.43200999999999</v>
      </c>
      <c r="P26" s="302">
        <f t="shared" si="1"/>
        <v>134.35701</v>
      </c>
      <c r="Q26" s="352"/>
      <c r="R26" s="313">
        <f>+O26-O25</f>
        <v>4.1644099999999895</v>
      </c>
      <c r="S26" s="314">
        <f t="shared" si="32"/>
        <v>3.6766118466357453E-2</v>
      </c>
      <c r="T26" s="315">
        <f t="shared" si="30"/>
        <v>0.46233074803149604</v>
      </c>
      <c r="U26" s="313">
        <f t="shared" si="31"/>
        <v>14.679001249999999</v>
      </c>
      <c r="V26" s="353">
        <f>O26/$O$57</f>
        <v>0.12200506484297687</v>
      </c>
      <c r="W26" s="352"/>
      <c r="X26" s="434"/>
      <c r="Y26" s="299" t="s">
        <v>124</v>
      </c>
      <c r="Z26" s="512">
        <v>0</v>
      </c>
      <c r="AA26" s="311">
        <v>0</v>
      </c>
      <c r="AB26" s="311">
        <v>0</v>
      </c>
      <c r="AC26" s="311">
        <v>0</v>
      </c>
      <c r="AD26" s="326">
        <v>0</v>
      </c>
      <c r="AE26" s="326">
        <v>0</v>
      </c>
      <c r="AF26" s="326">
        <v>0</v>
      </c>
      <c r="AG26" s="311">
        <v>0</v>
      </c>
      <c r="AH26" s="311">
        <v>0</v>
      </c>
      <c r="AI26" s="311">
        <v>0</v>
      </c>
      <c r="AJ26" s="311">
        <v>0</v>
      </c>
      <c r="AK26" s="311">
        <v>0</v>
      </c>
      <c r="AL26" s="301">
        <f t="shared" si="4"/>
        <v>0</v>
      </c>
      <c r="AM26" s="302">
        <f t="shared" si="5"/>
        <v>0</v>
      </c>
      <c r="AN26" s="352"/>
      <c r="AO26" s="434"/>
      <c r="AP26" s="299" t="s">
        <v>124</v>
      </c>
      <c r="AQ26" s="512">
        <v>43000</v>
      </c>
      <c r="AR26" s="311">
        <v>48706.213300000003</v>
      </c>
      <c r="AS26" s="311">
        <v>66070.172900000005</v>
      </c>
      <c r="AT26" s="311">
        <v>53131.562899999997</v>
      </c>
      <c r="AU26" s="326">
        <v>46493.1155</v>
      </c>
      <c r="AV26" s="326">
        <v>44925.863799999999</v>
      </c>
      <c r="AW26" s="326">
        <v>67693.623399999997</v>
      </c>
      <c r="AX26" s="311">
        <v>6450</v>
      </c>
      <c r="AY26" s="311">
        <v>42677.5</v>
      </c>
      <c r="AZ26" s="311">
        <v>12900</v>
      </c>
      <c r="BA26" s="311">
        <v>12900</v>
      </c>
      <c r="BB26" s="311">
        <v>4300</v>
      </c>
      <c r="BC26" s="301">
        <f t="shared" si="6"/>
        <v>376470.55179999996</v>
      </c>
      <c r="BD26" s="302">
        <f>SUM(AQ26:BB26)</f>
        <v>449248.05179999996</v>
      </c>
    </row>
    <row r="27" spans="1:59" s="22" customFormat="1" ht="12">
      <c r="A27" s="475"/>
      <c r="B27" s="299" t="s">
        <v>139</v>
      </c>
      <c r="C27" s="512">
        <v>1</v>
      </c>
      <c r="D27" s="311">
        <v>1</v>
      </c>
      <c r="E27" s="311">
        <v>2</v>
      </c>
      <c r="F27" s="311">
        <v>0</v>
      </c>
      <c r="G27" s="311">
        <v>4</v>
      </c>
      <c r="H27" s="326">
        <v>2</v>
      </c>
      <c r="I27" s="326">
        <v>3</v>
      </c>
      <c r="J27" s="326">
        <v>1</v>
      </c>
      <c r="K27" s="311">
        <v>1</v>
      </c>
      <c r="L27" s="311">
        <v>2</v>
      </c>
      <c r="M27" s="311">
        <v>-1</v>
      </c>
      <c r="N27" s="311">
        <v>1.4875</v>
      </c>
      <c r="O27" s="301">
        <f t="shared" si="0"/>
        <v>14</v>
      </c>
      <c r="P27" s="302">
        <f t="shared" ref="P27" si="33">SUM(C27:N27)</f>
        <v>17.487500000000001</v>
      </c>
      <c r="Q27" s="352"/>
      <c r="R27" s="313">
        <f t="shared" ref="R27:R28" si="34">+O27-O26</f>
        <v>-103.43200999999999</v>
      </c>
      <c r="S27" s="314">
        <f t="shared" si="32"/>
        <v>-0.8807820797753525</v>
      </c>
      <c r="T27" s="315">
        <f t="shared" si="30"/>
        <v>5.5118110236220472E-2</v>
      </c>
      <c r="U27" s="313">
        <f t="shared" si="31"/>
        <v>1.75</v>
      </c>
      <c r="V27" s="353">
        <f t="shared" ref="V27:V28" si="35">O27/$O$57</f>
        <v>1.4545190087452954E-2</v>
      </c>
      <c r="W27" s="352"/>
      <c r="X27" s="475"/>
      <c r="Y27" s="299" t="s">
        <v>139</v>
      </c>
      <c r="Z27" s="512">
        <v>0</v>
      </c>
      <c r="AA27" s="311">
        <v>0</v>
      </c>
      <c r="AB27" s="311">
        <v>0</v>
      </c>
      <c r="AC27" s="311">
        <v>0</v>
      </c>
      <c r="AD27" s="326">
        <v>0</v>
      </c>
      <c r="AE27" s="326">
        <v>0</v>
      </c>
      <c r="AF27" s="326">
        <v>0</v>
      </c>
      <c r="AG27" s="311">
        <v>158.80000000000001</v>
      </c>
      <c r="AH27" s="311">
        <v>1794</v>
      </c>
      <c r="AI27" s="311">
        <v>1678.4</v>
      </c>
      <c r="AJ27" s="311">
        <v>-5720</v>
      </c>
      <c r="AK27" s="311">
        <v>1169.47</v>
      </c>
      <c r="AL27" s="301">
        <f t="shared" si="4"/>
        <v>158.80000000000001</v>
      </c>
      <c r="AM27" s="302">
        <f t="shared" ref="AM27" si="36">SUM(Z27:AK27)</f>
        <v>-919.33000000000015</v>
      </c>
      <c r="AN27" s="352"/>
      <c r="AO27" s="475"/>
      <c r="AP27" s="299" t="s">
        <v>139</v>
      </c>
      <c r="AQ27" s="512">
        <v>4300</v>
      </c>
      <c r="AR27" s="311">
        <v>4300</v>
      </c>
      <c r="AS27" s="311">
        <v>8600</v>
      </c>
      <c r="AT27" s="311">
        <v>0</v>
      </c>
      <c r="AU27" s="326">
        <v>17200</v>
      </c>
      <c r="AV27" s="326">
        <v>8600</v>
      </c>
      <c r="AW27" s="326">
        <v>12900</v>
      </c>
      <c r="AX27" s="326">
        <v>4300</v>
      </c>
      <c r="AY27" s="311">
        <v>5720</v>
      </c>
      <c r="AZ27" s="311">
        <v>11728</v>
      </c>
      <c r="BA27" s="311">
        <v>-5720</v>
      </c>
      <c r="BB27" s="311">
        <v>496051.76020000002</v>
      </c>
      <c r="BC27" s="301">
        <f t="shared" si="6"/>
        <v>60200</v>
      </c>
      <c r="BD27" s="302">
        <f>SUM(AQ27:BB27)</f>
        <v>567979.76020000002</v>
      </c>
      <c r="BF27" s="340">
        <f>SUM(F27:H27)</f>
        <v>6</v>
      </c>
      <c r="BG27" s="340">
        <f>SUM(AT27:AV27)</f>
        <v>25800</v>
      </c>
    </row>
    <row r="28" spans="1:59" s="22" customFormat="1" ht="12">
      <c r="A28" s="434"/>
      <c r="B28" s="299" t="s">
        <v>193</v>
      </c>
      <c r="C28" s="512">
        <v>-3.7499999999999999E-2</v>
      </c>
      <c r="D28" s="327">
        <v>-1.2500000000000001E-2</v>
      </c>
      <c r="E28" s="326">
        <v>0</v>
      </c>
      <c r="F28" s="327">
        <v>0</v>
      </c>
      <c r="G28" s="326">
        <v>0</v>
      </c>
      <c r="H28" s="326">
        <v>0</v>
      </c>
      <c r="I28" s="326">
        <v>0</v>
      </c>
      <c r="J28" s="326">
        <v>0</v>
      </c>
      <c r="K28" s="328">
        <v>0</v>
      </c>
      <c r="L28" s="328">
        <v>0</v>
      </c>
      <c r="M28" s="328">
        <v>0</v>
      </c>
      <c r="N28" s="328">
        <v>0</v>
      </c>
      <c r="O28" s="301">
        <f t="shared" si="0"/>
        <v>-0.05</v>
      </c>
      <c r="P28" s="302">
        <f t="shared" si="1"/>
        <v>-0.05</v>
      </c>
      <c r="Q28" s="352"/>
      <c r="R28" s="313">
        <f t="shared" si="34"/>
        <v>-14.05</v>
      </c>
      <c r="S28" s="314">
        <f t="shared" si="32"/>
        <v>-1.0035714285714286</v>
      </c>
      <c r="T28" s="315">
        <f t="shared" si="30"/>
        <v>-1.9685039370078743E-4</v>
      </c>
      <c r="U28" s="313">
        <f t="shared" si="31"/>
        <v>-6.2500000000000003E-3</v>
      </c>
      <c r="V28" s="353">
        <f t="shared" si="35"/>
        <v>-5.1947107455189125E-5</v>
      </c>
      <c r="W28" s="352"/>
      <c r="X28" s="434"/>
      <c r="Y28" s="299" t="s">
        <v>193</v>
      </c>
      <c r="Z28" s="512">
        <v>-29.48</v>
      </c>
      <c r="AA28" s="327">
        <v>-9.83</v>
      </c>
      <c r="AB28" s="326">
        <v>0</v>
      </c>
      <c r="AC28" s="327">
        <v>0</v>
      </c>
      <c r="AD28" s="326">
        <v>0</v>
      </c>
      <c r="AE28" s="326">
        <v>0</v>
      </c>
      <c r="AF28" s="326">
        <v>0</v>
      </c>
      <c r="AG28" s="326">
        <v>0</v>
      </c>
      <c r="AH28" s="328">
        <v>0</v>
      </c>
      <c r="AI28" s="328">
        <v>0</v>
      </c>
      <c r="AJ28" s="328">
        <v>0</v>
      </c>
      <c r="AK28" s="328">
        <v>0</v>
      </c>
      <c r="AL28" s="301">
        <f t="shared" si="4"/>
        <v>-39.31</v>
      </c>
      <c r="AM28" s="302">
        <f t="shared" ref="AM28" si="37">SUM(Z28:AK28)</f>
        <v>-39.31</v>
      </c>
      <c r="AN28" s="352"/>
      <c r="AO28" s="434"/>
      <c r="AP28" s="299" t="s">
        <v>193</v>
      </c>
      <c r="AQ28" s="512">
        <v>-219.9</v>
      </c>
      <c r="AR28" s="327">
        <v>-73.3</v>
      </c>
      <c r="AS28" s="326">
        <v>0</v>
      </c>
      <c r="AT28" s="327">
        <v>0</v>
      </c>
      <c r="AU28" s="326">
        <v>0</v>
      </c>
      <c r="AV28" s="326">
        <v>0</v>
      </c>
      <c r="AW28" s="326">
        <v>0</v>
      </c>
      <c r="AX28" s="326">
        <v>0</v>
      </c>
      <c r="AY28" s="328">
        <v>0</v>
      </c>
      <c r="AZ28" s="328">
        <v>0</v>
      </c>
      <c r="BA28" s="328">
        <v>0</v>
      </c>
      <c r="BB28" s="328">
        <v>0</v>
      </c>
      <c r="BC28" s="301">
        <f t="shared" si="6"/>
        <v>-293.2</v>
      </c>
      <c r="BD28" s="302">
        <f>SUM(AQ28:BB28)</f>
        <v>-293.2</v>
      </c>
      <c r="BF28" s="340">
        <f>SUM(F28:H28)</f>
        <v>0</v>
      </c>
      <c r="BG28" s="340">
        <f>SUM(AT28:AV28)</f>
        <v>0</v>
      </c>
    </row>
    <row r="29" spans="1:59" s="22" customFormat="1" ht="12">
      <c r="A29" s="554"/>
      <c r="B29" s="299" t="s">
        <v>194</v>
      </c>
      <c r="C29" s="512">
        <v>1</v>
      </c>
      <c r="D29" s="311">
        <v>1</v>
      </c>
      <c r="E29" s="311">
        <v>1</v>
      </c>
      <c r="F29" s="311">
        <v>1</v>
      </c>
      <c r="G29" s="311">
        <v>1</v>
      </c>
      <c r="H29" s="326">
        <v>2</v>
      </c>
      <c r="I29" s="326">
        <v>1</v>
      </c>
      <c r="J29" s="326">
        <v>1</v>
      </c>
      <c r="K29" s="311">
        <v>1</v>
      </c>
      <c r="L29" s="311">
        <v>1</v>
      </c>
      <c r="M29" s="311">
        <v>1</v>
      </c>
      <c r="N29" s="311">
        <v>2</v>
      </c>
      <c r="O29" s="301">
        <f t="shared" si="0"/>
        <v>9</v>
      </c>
      <c r="P29" s="302">
        <f t="shared" si="1"/>
        <v>14</v>
      </c>
      <c r="Q29" s="352"/>
      <c r="R29" s="313"/>
      <c r="S29" s="314"/>
      <c r="T29" s="315">
        <f t="shared" si="30"/>
        <v>3.5433070866141732E-2</v>
      </c>
      <c r="U29" s="313">
        <f t="shared" si="31"/>
        <v>1.125</v>
      </c>
      <c r="V29" s="353"/>
      <c r="W29" s="352"/>
      <c r="X29" s="554"/>
      <c r="Y29" s="299" t="s">
        <v>194</v>
      </c>
      <c r="Z29" s="512">
        <v>664.61999999999989</v>
      </c>
      <c r="AA29" s="311">
        <v>129.61999999999989</v>
      </c>
      <c r="AB29" s="326">
        <v>664.61999999999989</v>
      </c>
      <c r="AC29" s="311">
        <v>129.61999999999989</v>
      </c>
      <c r="AD29" s="326">
        <v>664.61999999999989</v>
      </c>
      <c r="AE29" s="326">
        <v>794.23999999999978</v>
      </c>
      <c r="AF29" s="326">
        <v>664.61999999999989</v>
      </c>
      <c r="AG29" s="311">
        <v>129.61999999999989</v>
      </c>
      <c r="AH29" s="311">
        <v>664.61999999999989</v>
      </c>
      <c r="AI29" s="311">
        <v>129.61999999999989</v>
      </c>
      <c r="AJ29" s="311">
        <v>664.61999999999989</v>
      </c>
      <c r="AK29" s="311">
        <v>794.23999999999978</v>
      </c>
      <c r="AL29" s="301">
        <f t="shared" si="4"/>
        <v>3841.579999999999</v>
      </c>
      <c r="AM29" s="302">
        <f t="shared" si="5"/>
        <v>6094.6799999999985</v>
      </c>
      <c r="AN29" s="352"/>
      <c r="AO29" s="554"/>
      <c r="AP29" s="299" t="s">
        <v>194</v>
      </c>
      <c r="AQ29" s="512">
        <v>5720</v>
      </c>
      <c r="AR29" s="311">
        <v>4300</v>
      </c>
      <c r="AS29" s="311">
        <v>5720</v>
      </c>
      <c r="AT29" s="311">
        <v>4300</v>
      </c>
      <c r="AU29" s="326">
        <v>5720</v>
      </c>
      <c r="AV29" s="326">
        <v>10020</v>
      </c>
      <c r="AW29" s="326">
        <v>5720</v>
      </c>
      <c r="AX29" s="326">
        <v>4300</v>
      </c>
      <c r="AY29" s="311">
        <v>5720</v>
      </c>
      <c r="AZ29" s="311">
        <v>4300</v>
      </c>
      <c r="BA29" s="311">
        <v>5720</v>
      </c>
      <c r="BB29" s="311">
        <v>10020</v>
      </c>
      <c r="BC29" s="301">
        <f t="shared" si="6"/>
        <v>45800</v>
      </c>
      <c r="BD29" s="302">
        <f t="shared" si="7"/>
        <v>71560</v>
      </c>
      <c r="BF29" s="340">
        <f>SUM(F29:H29)</f>
        <v>4</v>
      </c>
      <c r="BG29" s="340">
        <f>SUM(AT29:AV29)</f>
        <v>20040</v>
      </c>
    </row>
    <row r="30" spans="1:59" s="22" customFormat="1" thickBot="1">
      <c r="A30" s="555"/>
      <c r="B30" s="305" t="s">
        <v>18</v>
      </c>
      <c r="C30" s="513">
        <f t="shared" ref="C30:N30" si="38">C28-C29</f>
        <v>-1.0375000000000001</v>
      </c>
      <c r="D30" s="345">
        <f t="shared" si="38"/>
        <v>-1.0125</v>
      </c>
      <c r="E30" s="345">
        <f t="shared" si="38"/>
        <v>-1</v>
      </c>
      <c r="F30" s="345">
        <f t="shared" si="38"/>
        <v>-1</v>
      </c>
      <c r="G30" s="345">
        <f t="shared" si="38"/>
        <v>-1</v>
      </c>
      <c r="H30" s="356">
        <f t="shared" si="38"/>
        <v>-2</v>
      </c>
      <c r="I30" s="356">
        <f t="shared" si="38"/>
        <v>-1</v>
      </c>
      <c r="J30" s="356">
        <f t="shared" si="38"/>
        <v>-1</v>
      </c>
      <c r="K30" s="345">
        <f t="shared" si="38"/>
        <v>-1</v>
      </c>
      <c r="L30" s="345">
        <f t="shared" si="38"/>
        <v>-1</v>
      </c>
      <c r="M30" s="345">
        <f t="shared" si="38"/>
        <v>-1</v>
      </c>
      <c r="N30" s="345">
        <f t="shared" si="38"/>
        <v>-2</v>
      </c>
      <c r="O30" s="306">
        <f t="shared" si="0"/>
        <v>-9.0500000000000007</v>
      </c>
      <c r="P30" s="307">
        <f t="shared" si="1"/>
        <v>-14.05</v>
      </c>
      <c r="Q30" s="352"/>
      <c r="R30" s="320"/>
      <c r="S30" s="321"/>
      <c r="T30" s="322"/>
      <c r="U30" s="320"/>
      <c r="V30" s="355"/>
      <c r="W30" s="352"/>
      <c r="X30" s="555"/>
      <c r="Y30" s="305" t="s">
        <v>18</v>
      </c>
      <c r="Z30" s="513">
        <f t="shared" ref="Z30:AK30" si="39">Z28-Z29</f>
        <v>-694.09999999999991</v>
      </c>
      <c r="AA30" s="345">
        <f t="shared" si="39"/>
        <v>-139.4499999999999</v>
      </c>
      <c r="AB30" s="345">
        <f t="shared" si="39"/>
        <v>-664.61999999999989</v>
      </c>
      <c r="AC30" s="345">
        <f t="shared" si="39"/>
        <v>-129.61999999999989</v>
      </c>
      <c r="AD30" s="356">
        <f t="shared" si="39"/>
        <v>-664.61999999999989</v>
      </c>
      <c r="AE30" s="356">
        <f t="shared" si="39"/>
        <v>-794.23999999999978</v>
      </c>
      <c r="AF30" s="356">
        <f t="shared" si="39"/>
        <v>-664.61999999999989</v>
      </c>
      <c r="AG30" s="345">
        <f t="shared" si="39"/>
        <v>-129.61999999999989</v>
      </c>
      <c r="AH30" s="345">
        <f t="shared" si="39"/>
        <v>-664.61999999999989</v>
      </c>
      <c r="AI30" s="345">
        <f t="shared" si="39"/>
        <v>-129.61999999999989</v>
      </c>
      <c r="AJ30" s="345">
        <f t="shared" si="39"/>
        <v>-664.61999999999989</v>
      </c>
      <c r="AK30" s="345">
        <f t="shared" si="39"/>
        <v>-794.23999999999978</v>
      </c>
      <c r="AL30" s="306">
        <f t="shared" si="4"/>
        <v>-3880.889999999999</v>
      </c>
      <c r="AM30" s="307">
        <f t="shared" si="5"/>
        <v>-6133.989999999998</v>
      </c>
      <c r="AN30" s="352"/>
      <c r="AO30" s="555"/>
      <c r="AP30" s="305" t="s">
        <v>18</v>
      </c>
      <c r="AQ30" s="513">
        <f t="shared" ref="AQ30:BB30" si="40">AQ28-AQ29</f>
        <v>-5939.9</v>
      </c>
      <c r="AR30" s="345">
        <f t="shared" si="40"/>
        <v>-4373.3</v>
      </c>
      <c r="AS30" s="345">
        <f t="shared" si="40"/>
        <v>-5720</v>
      </c>
      <c r="AT30" s="345">
        <f t="shared" si="40"/>
        <v>-4300</v>
      </c>
      <c r="AU30" s="356">
        <f t="shared" si="40"/>
        <v>-5720</v>
      </c>
      <c r="AV30" s="356">
        <f t="shared" si="40"/>
        <v>-10020</v>
      </c>
      <c r="AW30" s="356">
        <f t="shared" si="40"/>
        <v>-5720</v>
      </c>
      <c r="AX30" s="345">
        <f t="shared" si="40"/>
        <v>-4300</v>
      </c>
      <c r="AY30" s="345">
        <f t="shared" si="40"/>
        <v>-5720</v>
      </c>
      <c r="AZ30" s="345">
        <f t="shared" si="40"/>
        <v>-4300</v>
      </c>
      <c r="BA30" s="345">
        <f t="shared" si="40"/>
        <v>-5720</v>
      </c>
      <c r="BB30" s="345">
        <f t="shared" si="40"/>
        <v>-10020</v>
      </c>
      <c r="BC30" s="306">
        <f t="shared" si="6"/>
        <v>-46093.2</v>
      </c>
      <c r="BD30" s="307">
        <f t="shared" si="7"/>
        <v>-71853.2</v>
      </c>
    </row>
    <row r="31" spans="1:59" s="22" customFormat="1" ht="12">
      <c r="A31" s="443" t="s">
        <v>141</v>
      </c>
      <c r="B31" s="299" t="s">
        <v>86</v>
      </c>
      <c r="C31" s="510">
        <v>0</v>
      </c>
      <c r="D31" s="511">
        <v>0</v>
      </c>
      <c r="E31" s="511">
        <v>0</v>
      </c>
      <c r="F31" s="511">
        <v>0</v>
      </c>
      <c r="G31" s="511">
        <v>0</v>
      </c>
      <c r="H31" s="514">
        <v>0</v>
      </c>
      <c r="I31" s="514">
        <v>0</v>
      </c>
      <c r="J31" s="514">
        <v>0</v>
      </c>
      <c r="K31" s="511">
        <v>0</v>
      </c>
      <c r="L31" s="511">
        <v>0</v>
      </c>
      <c r="M31" s="511">
        <v>0</v>
      </c>
      <c r="N31" s="511">
        <v>0</v>
      </c>
      <c r="O31" s="333">
        <f t="shared" si="0"/>
        <v>0</v>
      </c>
      <c r="P31" s="334">
        <f t="shared" si="1"/>
        <v>0</v>
      </c>
      <c r="Q31" s="352"/>
      <c r="R31" s="313"/>
      <c r="S31" s="314"/>
      <c r="T31" s="315">
        <f t="shared" ref="T31:T37" si="41">O31/$O$3</f>
        <v>0</v>
      </c>
      <c r="U31" s="313">
        <f t="shared" ref="U31:U37" si="42">+O31/$I$1</f>
        <v>0</v>
      </c>
      <c r="V31" s="353">
        <f>IF(ISERR(O31/$O$55),0,(O31/$O$55))</f>
        <v>0</v>
      </c>
      <c r="W31" s="352"/>
      <c r="X31" s="434"/>
      <c r="Y31" s="299" t="s">
        <v>86</v>
      </c>
      <c r="Z31" s="510">
        <v>0</v>
      </c>
      <c r="AA31" s="511">
        <v>0</v>
      </c>
      <c r="AB31" s="511">
        <v>0</v>
      </c>
      <c r="AC31" s="511">
        <v>0</v>
      </c>
      <c r="AD31" s="514">
        <v>0</v>
      </c>
      <c r="AE31" s="514">
        <v>0</v>
      </c>
      <c r="AF31" s="514">
        <v>0</v>
      </c>
      <c r="AG31" s="511">
        <v>0</v>
      </c>
      <c r="AH31" s="511">
        <v>0</v>
      </c>
      <c r="AI31" s="511">
        <v>0</v>
      </c>
      <c r="AJ31" s="511">
        <v>0</v>
      </c>
      <c r="AK31" s="511">
        <v>0</v>
      </c>
      <c r="AL31" s="333">
        <f t="shared" si="4"/>
        <v>0</v>
      </c>
      <c r="AM31" s="334">
        <f t="shared" ref="AM31:AM37" si="43">SUM(Z31:AK31)</f>
        <v>0</v>
      </c>
      <c r="AN31" s="352"/>
      <c r="AO31" s="434"/>
      <c r="AP31" s="299" t="s">
        <v>86</v>
      </c>
      <c r="AQ31" s="510">
        <v>0</v>
      </c>
      <c r="AR31" s="511">
        <v>0</v>
      </c>
      <c r="AS31" s="511">
        <v>0</v>
      </c>
      <c r="AT31" s="511">
        <v>0</v>
      </c>
      <c r="AU31" s="514">
        <v>0</v>
      </c>
      <c r="AV31" s="514">
        <v>0</v>
      </c>
      <c r="AW31" s="514">
        <v>0</v>
      </c>
      <c r="AX31" s="511">
        <v>0</v>
      </c>
      <c r="AY31" s="511">
        <v>0</v>
      </c>
      <c r="AZ31" s="511">
        <v>0</v>
      </c>
      <c r="BA31" s="511">
        <v>0</v>
      </c>
      <c r="BB31" s="511">
        <v>0</v>
      </c>
      <c r="BC31" s="333">
        <f t="shared" si="6"/>
        <v>0</v>
      </c>
      <c r="BD31" s="334">
        <f t="shared" ref="BD31:BD38" si="44">SUM(AQ31:BB31)</f>
        <v>0</v>
      </c>
    </row>
    <row r="32" spans="1:59" s="22" customFormat="1" ht="12">
      <c r="A32" s="434"/>
      <c r="B32" s="299" t="s">
        <v>96</v>
      </c>
      <c r="C32" s="512">
        <v>0</v>
      </c>
      <c r="D32" s="311">
        <v>0</v>
      </c>
      <c r="E32" s="311">
        <v>0</v>
      </c>
      <c r="F32" s="311">
        <v>0</v>
      </c>
      <c r="G32" s="311">
        <v>0</v>
      </c>
      <c r="H32" s="326">
        <v>0</v>
      </c>
      <c r="I32" s="326">
        <v>0</v>
      </c>
      <c r="J32" s="326">
        <v>0</v>
      </c>
      <c r="K32" s="311">
        <v>0</v>
      </c>
      <c r="L32" s="311">
        <v>0</v>
      </c>
      <c r="M32" s="311">
        <v>0</v>
      </c>
      <c r="N32" s="311">
        <v>0</v>
      </c>
      <c r="O32" s="301">
        <f t="shared" si="0"/>
        <v>0</v>
      </c>
      <c r="P32" s="302">
        <f t="shared" si="1"/>
        <v>0</v>
      </c>
      <c r="Q32" s="352"/>
      <c r="R32" s="313">
        <f>+O32-O31</f>
        <v>0</v>
      </c>
      <c r="S32" s="314">
        <f>IF(ISERR(R32/O31),0,(R32/O31))</f>
        <v>0</v>
      </c>
      <c r="T32" s="315">
        <f t="shared" si="41"/>
        <v>0</v>
      </c>
      <c r="U32" s="313">
        <f t="shared" si="42"/>
        <v>0</v>
      </c>
      <c r="V32" s="353">
        <f>O32/$O$56</f>
        <v>0</v>
      </c>
      <c r="W32" s="352"/>
      <c r="X32" s="434"/>
      <c r="Y32" s="299" t="s">
        <v>96</v>
      </c>
      <c r="Z32" s="512">
        <v>0</v>
      </c>
      <c r="AA32" s="311">
        <v>0</v>
      </c>
      <c r="AB32" s="311">
        <v>0</v>
      </c>
      <c r="AC32" s="311">
        <v>0</v>
      </c>
      <c r="AD32" s="326">
        <v>0</v>
      </c>
      <c r="AE32" s="326">
        <v>0</v>
      </c>
      <c r="AF32" s="326">
        <v>0</v>
      </c>
      <c r="AG32" s="311">
        <v>0</v>
      </c>
      <c r="AH32" s="311">
        <v>0</v>
      </c>
      <c r="AI32" s="311">
        <v>0</v>
      </c>
      <c r="AJ32" s="311">
        <v>0</v>
      </c>
      <c r="AK32" s="311">
        <v>0</v>
      </c>
      <c r="AL32" s="301">
        <f t="shared" si="4"/>
        <v>0</v>
      </c>
      <c r="AM32" s="302">
        <f t="shared" si="43"/>
        <v>0</v>
      </c>
      <c r="AN32" s="352"/>
      <c r="AO32" s="434"/>
      <c r="AP32" s="299" t="s">
        <v>96</v>
      </c>
      <c r="AQ32" s="512">
        <v>0</v>
      </c>
      <c r="AR32" s="311">
        <v>0</v>
      </c>
      <c r="AS32" s="311">
        <v>0</v>
      </c>
      <c r="AT32" s="311">
        <v>0</v>
      </c>
      <c r="AU32" s="326">
        <v>0</v>
      </c>
      <c r="AV32" s="326">
        <v>0</v>
      </c>
      <c r="AW32" s="326">
        <v>0</v>
      </c>
      <c r="AX32" s="311">
        <v>0</v>
      </c>
      <c r="AY32" s="311">
        <v>0</v>
      </c>
      <c r="AZ32" s="311">
        <v>0</v>
      </c>
      <c r="BA32" s="311">
        <v>0</v>
      </c>
      <c r="BB32" s="311">
        <v>0</v>
      </c>
      <c r="BC32" s="301">
        <f t="shared" si="6"/>
        <v>0</v>
      </c>
      <c r="BD32" s="302">
        <f t="shared" si="44"/>
        <v>0</v>
      </c>
    </row>
    <row r="33" spans="1:56" s="22" customFormat="1" ht="12">
      <c r="A33" s="434"/>
      <c r="B33" s="299" t="s">
        <v>119</v>
      </c>
      <c r="C33" s="512">
        <v>0</v>
      </c>
      <c r="D33" s="311">
        <v>0</v>
      </c>
      <c r="E33" s="311">
        <v>0</v>
      </c>
      <c r="F33" s="311">
        <v>0</v>
      </c>
      <c r="G33" s="311">
        <v>0</v>
      </c>
      <c r="H33" s="326">
        <v>0</v>
      </c>
      <c r="I33" s="326">
        <v>0</v>
      </c>
      <c r="J33" s="326">
        <v>0</v>
      </c>
      <c r="K33" s="311">
        <v>0</v>
      </c>
      <c r="L33" s="311">
        <v>0</v>
      </c>
      <c r="M33" s="311">
        <v>0</v>
      </c>
      <c r="N33" s="311">
        <v>0</v>
      </c>
      <c r="O33" s="301">
        <f t="shared" si="0"/>
        <v>0</v>
      </c>
      <c r="P33" s="302">
        <f t="shared" si="1"/>
        <v>0</v>
      </c>
      <c r="Q33" s="352"/>
      <c r="R33" s="313">
        <f>+O33-O32</f>
        <v>0</v>
      </c>
      <c r="S33" s="314">
        <f>IF(ISERR(R33/O32),0,(R33/O32))</f>
        <v>0</v>
      </c>
      <c r="T33" s="315">
        <f t="shared" si="41"/>
        <v>0</v>
      </c>
      <c r="U33" s="313">
        <f t="shared" si="42"/>
        <v>0</v>
      </c>
      <c r="V33" s="353">
        <f>O33/$O$57</f>
        <v>0</v>
      </c>
      <c r="W33" s="352"/>
      <c r="X33" s="434"/>
      <c r="Y33" s="299" t="s">
        <v>119</v>
      </c>
      <c r="Z33" s="512">
        <v>0</v>
      </c>
      <c r="AA33" s="311">
        <v>0</v>
      </c>
      <c r="AB33" s="311">
        <v>0</v>
      </c>
      <c r="AC33" s="311">
        <v>0</v>
      </c>
      <c r="AD33" s="326">
        <v>0</v>
      </c>
      <c r="AE33" s="326">
        <v>0</v>
      </c>
      <c r="AF33" s="326">
        <v>0</v>
      </c>
      <c r="AG33" s="311">
        <v>0</v>
      </c>
      <c r="AH33" s="311">
        <v>0</v>
      </c>
      <c r="AI33" s="311">
        <v>0</v>
      </c>
      <c r="AJ33" s="311">
        <v>0</v>
      </c>
      <c r="AK33" s="311">
        <v>0</v>
      </c>
      <c r="AL33" s="301">
        <f t="shared" si="4"/>
        <v>0</v>
      </c>
      <c r="AM33" s="302">
        <f t="shared" si="43"/>
        <v>0</v>
      </c>
      <c r="AN33" s="352"/>
      <c r="AO33" s="434"/>
      <c r="AP33" s="299" t="s">
        <v>119</v>
      </c>
      <c r="AQ33" s="512">
        <v>0</v>
      </c>
      <c r="AR33" s="311">
        <v>0</v>
      </c>
      <c r="AS33" s="311">
        <v>0</v>
      </c>
      <c r="AT33" s="311">
        <v>0</v>
      </c>
      <c r="AU33" s="326">
        <v>0</v>
      </c>
      <c r="AV33" s="326">
        <v>0</v>
      </c>
      <c r="AW33" s="326">
        <v>0</v>
      </c>
      <c r="AX33" s="311">
        <v>0</v>
      </c>
      <c r="AY33" s="311">
        <v>0</v>
      </c>
      <c r="AZ33" s="311">
        <v>0</v>
      </c>
      <c r="BA33" s="311">
        <v>0</v>
      </c>
      <c r="BB33" s="311">
        <v>0</v>
      </c>
      <c r="BC33" s="301">
        <f t="shared" si="6"/>
        <v>0</v>
      </c>
      <c r="BD33" s="302">
        <f t="shared" si="44"/>
        <v>0</v>
      </c>
    </row>
    <row r="34" spans="1:56" s="22" customFormat="1" ht="12">
      <c r="A34" s="434"/>
      <c r="B34" s="299" t="s">
        <v>124</v>
      </c>
      <c r="C34" s="512">
        <v>0</v>
      </c>
      <c r="D34" s="311">
        <v>0</v>
      </c>
      <c r="E34" s="311">
        <v>0</v>
      </c>
      <c r="F34" s="311">
        <v>0</v>
      </c>
      <c r="G34" s="311">
        <v>0</v>
      </c>
      <c r="H34" s="326">
        <v>0</v>
      </c>
      <c r="I34" s="326">
        <v>0</v>
      </c>
      <c r="J34" s="326">
        <v>0</v>
      </c>
      <c r="K34" s="311">
        <v>0</v>
      </c>
      <c r="L34" s="311">
        <v>0</v>
      </c>
      <c r="M34" s="311">
        <v>0</v>
      </c>
      <c r="N34" s="311">
        <v>0</v>
      </c>
      <c r="O34" s="301">
        <f t="shared" si="0"/>
        <v>0</v>
      </c>
      <c r="P34" s="302">
        <f t="shared" si="1"/>
        <v>0</v>
      </c>
      <c r="Q34" s="352"/>
      <c r="R34" s="313">
        <f>+O34-O33</f>
        <v>0</v>
      </c>
      <c r="S34" s="314">
        <f>IF(ISERR(R34/O33),0,(R34/O33))</f>
        <v>0</v>
      </c>
      <c r="T34" s="315">
        <f t="shared" si="41"/>
        <v>0</v>
      </c>
      <c r="U34" s="313">
        <f t="shared" si="42"/>
        <v>0</v>
      </c>
      <c r="V34" s="353">
        <f>O34/$O$57</f>
        <v>0</v>
      </c>
      <c r="W34" s="352"/>
      <c r="X34" s="434"/>
      <c r="Y34" s="299" t="s">
        <v>124</v>
      </c>
      <c r="Z34" s="512">
        <v>0</v>
      </c>
      <c r="AA34" s="311">
        <v>0</v>
      </c>
      <c r="AB34" s="311">
        <v>0</v>
      </c>
      <c r="AC34" s="311">
        <v>0</v>
      </c>
      <c r="AD34" s="326">
        <v>0</v>
      </c>
      <c r="AE34" s="326">
        <v>0</v>
      </c>
      <c r="AF34" s="326">
        <v>0</v>
      </c>
      <c r="AG34" s="311">
        <v>0</v>
      </c>
      <c r="AH34" s="311">
        <v>0</v>
      </c>
      <c r="AI34" s="311">
        <v>0</v>
      </c>
      <c r="AJ34" s="311">
        <v>0</v>
      </c>
      <c r="AK34" s="311">
        <v>0</v>
      </c>
      <c r="AL34" s="301">
        <f t="shared" si="4"/>
        <v>0</v>
      </c>
      <c r="AM34" s="302">
        <f t="shared" si="43"/>
        <v>0</v>
      </c>
      <c r="AN34" s="352"/>
      <c r="AO34" s="434"/>
      <c r="AP34" s="299" t="s">
        <v>124</v>
      </c>
      <c r="AQ34" s="512">
        <v>0</v>
      </c>
      <c r="AR34" s="311">
        <v>0</v>
      </c>
      <c r="AS34" s="311">
        <v>0</v>
      </c>
      <c r="AT34" s="311">
        <v>0</v>
      </c>
      <c r="AU34" s="326">
        <v>0</v>
      </c>
      <c r="AV34" s="326">
        <v>0</v>
      </c>
      <c r="AW34" s="326">
        <v>0</v>
      </c>
      <c r="AX34" s="311">
        <v>0</v>
      </c>
      <c r="AY34" s="311">
        <v>0</v>
      </c>
      <c r="AZ34" s="311">
        <v>0</v>
      </c>
      <c r="BA34" s="311">
        <v>0</v>
      </c>
      <c r="BB34" s="311">
        <v>0</v>
      </c>
      <c r="BC34" s="301">
        <f t="shared" si="6"/>
        <v>0</v>
      </c>
      <c r="BD34" s="302">
        <f t="shared" si="44"/>
        <v>0</v>
      </c>
    </row>
    <row r="35" spans="1:56" s="22" customFormat="1" ht="12">
      <c r="A35" s="475"/>
      <c r="B35" s="299" t="s">
        <v>139</v>
      </c>
      <c r="C35" s="512">
        <v>0</v>
      </c>
      <c r="D35" s="311">
        <v>0</v>
      </c>
      <c r="E35" s="311">
        <v>0</v>
      </c>
      <c r="F35" s="311">
        <v>0</v>
      </c>
      <c r="G35" s="311">
        <v>0</v>
      </c>
      <c r="H35" s="326">
        <v>0</v>
      </c>
      <c r="I35" s="326">
        <v>0</v>
      </c>
      <c r="J35" s="326">
        <v>0</v>
      </c>
      <c r="K35" s="311">
        <v>0</v>
      </c>
      <c r="L35" s="311">
        <v>0</v>
      </c>
      <c r="M35" s="311">
        <v>0</v>
      </c>
      <c r="N35" s="311">
        <v>0</v>
      </c>
      <c r="O35" s="301">
        <f t="shared" si="0"/>
        <v>0</v>
      </c>
      <c r="P35" s="302">
        <f t="shared" ref="P35" si="45">SUM(C35:N35)</f>
        <v>0</v>
      </c>
      <c r="Q35" s="352"/>
      <c r="R35" s="313">
        <f t="shared" ref="R35:R36" si="46">+O35-O34</f>
        <v>0</v>
      </c>
      <c r="S35" s="314">
        <f t="shared" ref="S35:S36" si="47">IF(ISERR(R35/O34),0,(R35/O34))</f>
        <v>0</v>
      </c>
      <c r="T35" s="315">
        <f t="shared" si="41"/>
        <v>0</v>
      </c>
      <c r="U35" s="313">
        <f t="shared" si="42"/>
        <v>0</v>
      </c>
      <c r="V35" s="353">
        <f t="shared" ref="V35:V36" si="48">O35/$O$57</f>
        <v>0</v>
      </c>
      <c r="W35" s="352"/>
      <c r="X35" s="475"/>
      <c r="Y35" s="299" t="s">
        <v>139</v>
      </c>
      <c r="Z35" s="512">
        <v>0</v>
      </c>
      <c r="AA35" s="311">
        <v>0</v>
      </c>
      <c r="AB35" s="311">
        <v>0</v>
      </c>
      <c r="AC35" s="311">
        <v>0</v>
      </c>
      <c r="AD35" s="326">
        <v>0</v>
      </c>
      <c r="AE35" s="326">
        <v>0</v>
      </c>
      <c r="AF35" s="326">
        <v>0</v>
      </c>
      <c r="AG35" s="311">
        <v>0</v>
      </c>
      <c r="AH35" s="311">
        <v>0</v>
      </c>
      <c r="AI35" s="311">
        <v>0</v>
      </c>
      <c r="AJ35" s="311">
        <v>0</v>
      </c>
      <c r="AK35" s="311">
        <v>0</v>
      </c>
      <c r="AL35" s="301">
        <f t="shared" si="4"/>
        <v>0</v>
      </c>
      <c r="AM35" s="302">
        <f t="shared" ref="AM35" si="49">SUM(Z35:AK35)</f>
        <v>0</v>
      </c>
      <c r="AN35" s="352"/>
      <c r="AO35" s="475"/>
      <c r="AP35" s="299" t="s">
        <v>139</v>
      </c>
      <c r="AQ35" s="512">
        <v>0</v>
      </c>
      <c r="AR35" s="311">
        <v>0</v>
      </c>
      <c r="AS35" s="311">
        <v>0</v>
      </c>
      <c r="AT35" s="311">
        <v>0</v>
      </c>
      <c r="AU35" s="326">
        <v>0</v>
      </c>
      <c r="AV35" s="326">
        <v>0</v>
      </c>
      <c r="AW35" s="326">
        <v>0</v>
      </c>
      <c r="AX35" s="326">
        <v>0</v>
      </c>
      <c r="AY35" s="311">
        <v>0</v>
      </c>
      <c r="AZ35" s="311">
        <v>0</v>
      </c>
      <c r="BA35" s="311">
        <v>0</v>
      </c>
      <c r="BB35" s="311">
        <v>0</v>
      </c>
      <c r="BC35" s="301">
        <f t="shared" si="6"/>
        <v>0</v>
      </c>
      <c r="BD35" s="302">
        <f t="shared" ref="BD35" si="50">SUM(AQ35:BB35)</f>
        <v>0</v>
      </c>
    </row>
    <row r="36" spans="1:56" s="22" customFormat="1" ht="12">
      <c r="A36" s="434"/>
      <c r="B36" s="299" t="s">
        <v>193</v>
      </c>
      <c r="C36" s="512">
        <v>0</v>
      </c>
      <c r="D36" s="327">
        <v>0</v>
      </c>
      <c r="E36" s="326">
        <v>0</v>
      </c>
      <c r="F36" s="327">
        <v>0</v>
      </c>
      <c r="G36" s="326">
        <v>0</v>
      </c>
      <c r="H36" s="326">
        <v>0</v>
      </c>
      <c r="I36" s="326">
        <v>0</v>
      </c>
      <c r="J36" s="326">
        <v>0</v>
      </c>
      <c r="K36" s="328">
        <v>0</v>
      </c>
      <c r="L36" s="328">
        <v>0</v>
      </c>
      <c r="M36" s="328">
        <v>0</v>
      </c>
      <c r="N36" s="328">
        <v>0</v>
      </c>
      <c r="O36" s="301">
        <f t="shared" si="0"/>
        <v>0</v>
      </c>
      <c r="P36" s="302">
        <f t="shared" si="1"/>
        <v>0</v>
      </c>
      <c r="Q36" s="352"/>
      <c r="R36" s="313">
        <f t="shared" si="46"/>
        <v>0</v>
      </c>
      <c r="S36" s="314">
        <f t="shared" si="47"/>
        <v>0</v>
      </c>
      <c r="T36" s="315">
        <f t="shared" si="41"/>
        <v>0</v>
      </c>
      <c r="U36" s="313">
        <f t="shared" si="42"/>
        <v>0</v>
      </c>
      <c r="V36" s="353">
        <f t="shared" si="48"/>
        <v>0</v>
      </c>
      <c r="W36" s="352"/>
      <c r="X36" s="434"/>
      <c r="Y36" s="299" t="s">
        <v>193</v>
      </c>
      <c r="Z36" s="512">
        <v>0</v>
      </c>
      <c r="AA36" s="327">
        <v>0</v>
      </c>
      <c r="AB36" s="326">
        <v>0</v>
      </c>
      <c r="AC36" s="327">
        <v>0</v>
      </c>
      <c r="AD36" s="326">
        <v>0</v>
      </c>
      <c r="AE36" s="326">
        <v>0</v>
      </c>
      <c r="AF36" s="326">
        <v>0</v>
      </c>
      <c r="AG36" s="326">
        <v>0</v>
      </c>
      <c r="AH36" s="328">
        <v>0</v>
      </c>
      <c r="AI36" s="328">
        <v>0</v>
      </c>
      <c r="AJ36" s="328">
        <v>0</v>
      </c>
      <c r="AK36" s="328">
        <v>0</v>
      </c>
      <c r="AL36" s="301">
        <f t="shared" si="4"/>
        <v>0</v>
      </c>
      <c r="AM36" s="302">
        <f t="shared" ref="AM36" si="51">SUM(Z36:AK36)</f>
        <v>0</v>
      </c>
      <c r="AN36" s="352"/>
      <c r="AO36" s="434"/>
      <c r="AP36" s="299" t="s">
        <v>193</v>
      </c>
      <c r="AQ36" s="512">
        <v>0</v>
      </c>
      <c r="AR36" s="327">
        <v>0</v>
      </c>
      <c r="AS36" s="326">
        <v>0</v>
      </c>
      <c r="AT36" s="327">
        <v>0</v>
      </c>
      <c r="AU36" s="326">
        <v>0</v>
      </c>
      <c r="AV36" s="326">
        <v>0</v>
      </c>
      <c r="AW36" s="326">
        <v>0</v>
      </c>
      <c r="AX36" s="326">
        <v>0</v>
      </c>
      <c r="AY36" s="328">
        <v>0</v>
      </c>
      <c r="AZ36" s="328">
        <v>0</v>
      </c>
      <c r="BA36" s="328">
        <v>0</v>
      </c>
      <c r="BB36" s="328">
        <v>0</v>
      </c>
      <c r="BC36" s="301">
        <f t="shared" si="6"/>
        <v>0</v>
      </c>
      <c r="BD36" s="302">
        <f t="shared" si="44"/>
        <v>0</v>
      </c>
    </row>
    <row r="37" spans="1:56" s="22" customFormat="1" ht="12">
      <c r="A37" s="554"/>
      <c r="B37" s="299" t="s">
        <v>194</v>
      </c>
      <c r="C37" s="512">
        <v>0</v>
      </c>
      <c r="D37" s="311">
        <v>0</v>
      </c>
      <c r="E37" s="311">
        <v>0</v>
      </c>
      <c r="F37" s="311">
        <v>0</v>
      </c>
      <c r="G37" s="311">
        <v>0</v>
      </c>
      <c r="H37" s="326">
        <v>0</v>
      </c>
      <c r="I37" s="326">
        <v>0</v>
      </c>
      <c r="J37" s="326">
        <v>0</v>
      </c>
      <c r="K37" s="311">
        <v>0</v>
      </c>
      <c r="L37" s="311">
        <v>0</v>
      </c>
      <c r="M37" s="311">
        <v>0</v>
      </c>
      <c r="N37" s="311">
        <v>0</v>
      </c>
      <c r="O37" s="301">
        <f t="shared" si="0"/>
        <v>0</v>
      </c>
      <c r="P37" s="302">
        <f t="shared" si="1"/>
        <v>0</v>
      </c>
      <c r="Q37" s="352"/>
      <c r="R37" s="313"/>
      <c r="S37" s="314"/>
      <c r="T37" s="315">
        <f t="shared" si="41"/>
        <v>0</v>
      </c>
      <c r="U37" s="313">
        <f t="shared" si="42"/>
        <v>0</v>
      </c>
      <c r="V37" s="353"/>
      <c r="W37" s="352"/>
      <c r="X37" s="554"/>
      <c r="Y37" s="299" t="s">
        <v>194</v>
      </c>
      <c r="Z37" s="512">
        <v>0</v>
      </c>
      <c r="AA37" s="311">
        <v>0</v>
      </c>
      <c r="AB37" s="311">
        <v>0</v>
      </c>
      <c r="AC37" s="311">
        <v>0</v>
      </c>
      <c r="AD37" s="326">
        <v>0</v>
      </c>
      <c r="AE37" s="326">
        <v>0</v>
      </c>
      <c r="AF37" s="326">
        <v>0</v>
      </c>
      <c r="AG37" s="311">
        <v>0</v>
      </c>
      <c r="AH37" s="311">
        <v>0</v>
      </c>
      <c r="AI37" s="311">
        <v>0</v>
      </c>
      <c r="AJ37" s="311">
        <v>0</v>
      </c>
      <c r="AK37" s="311">
        <v>0</v>
      </c>
      <c r="AL37" s="301">
        <f t="shared" si="4"/>
        <v>0</v>
      </c>
      <c r="AM37" s="302">
        <f t="shared" si="43"/>
        <v>0</v>
      </c>
      <c r="AN37" s="352"/>
      <c r="AO37" s="554"/>
      <c r="AP37" s="299" t="s">
        <v>194</v>
      </c>
      <c r="AQ37" s="512">
        <v>0</v>
      </c>
      <c r="AR37" s="311">
        <v>0</v>
      </c>
      <c r="AS37" s="311">
        <v>0</v>
      </c>
      <c r="AT37" s="311">
        <v>0</v>
      </c>
      <c r="AU37" s="326">
        <v>0</v>
      </c>
      <c r="AV37" s="326">
        <v>0</v>
      </c>
      <c r="AW37" s="326">
        <v>0</v>
      </c>
      <c r="AX37" s="326">
        <v>0</v>
      </c>
      <c r="AY37" s="311">
        <v>0</v>
      </c>
      <c r="AZ37" s="311">
        <v>0</v>
      </c>
      <c r="BA37" s="311">
        <v>0</v>
      </c>
      <c r="BB37" s="311">
        <v>0</v>
      </c>
      <c r="BC37" s="301">
        <f t="shared" si="6"/>
        <v>0</v>
      </c>
      <c r="BD37" s="302">
        <f t="shared" si="44"/>
        <v>0</v>
      </c>
    </row>
    <row r="38" spans="1:56" s="22" customFormat="1" thickBot="1">
      <c r="A38" s="576"/>
      <c r="B38" s="305" t="s">
        <v>18</v>
      </c>
      <c r="C38" s="513">
        <v>0</v>
      </c>
      <c r="D38" s="345">
        <v>0</v>
      </c>
      <c r="E38" s="345">
        <v>0</v>
      </c>
      <c r="F38" s="345">
        <v>0</v>
      </c>
      <c r="G38" s="345">
        <v>0</v>
      </c>
      <c r="H38" s="356">
        <v>0</v>
      </c>
      <c r="I38" s="356">
        <v>0</v>
      </c>
      <c r="J38" s="356">
        <v>0</v>
      </c>
      <c r="K38" s="345">
        <v>0</v>
      </c>
      <c r="L38" s="345">
        <v>0</v>
      </c>
      <c r="M38" s="345">
        <v>0</v>
      </c>
      <c r="N38" s="345">
        <v>0</v>
      </c>
      <c r="O38" s="306">
        <f t="shared" si="0"/>
        <v>0</v>
      </c>
      <c r="P38" s="307">
        <f t="shared" si="1"/>
        <v>0</v>
      </c>
      <c r="Q38" s="352"/>
      <c r="R38" s="320"/>
      <c r="S38" s="321"/>
      <c r="T38" s="322"/>
      <c r="U38" s="320"/>
      <c r="V38" s="355"/>
      <c r="W38" s="352"/>
      <c r="X38" s="576"/>
      <c r="Y38" s="305" t="s">
        <v>18</v>
      </c>
      <c r="Z38" s="513">
        <f t="shared" ref="Z38:AK38" si="52">Z36-Z37</f>
        <v>0</v>
      </c>
      <c r="AA38" s="345">
        <f t="shared" si="52"/>
        <v>0</v>
      </c>
      <c r="AB38" s="345">
        <f t="shared" si="52"/>
        <v>0</v>
      </c>
      <c r="AC38" s="345">
        <f t="shared" si="52"/>
        <v>0</v>
      </c>
      <c r="AD38" s="356">
        <f t="shared" si="52"/>
        <v>0</v>
      </c>
      <c r="AE38" s="356">
        <f t="shared" si="52"/>
        <v>0</v>
      </c>
      <c r="AF38" s="356">
        <f t="shared" si="52"/>
        <v>0</v>
      </c>
      <c r="AG38" s="345">
        <f t="shared" si="52"/>
        <v>0</v>
      </c>
      <c r="AH38" s="345">
        <f t="shared" si="52"/>
        <v>0</v>
      </c>
      <c r="AI38" s="345">
        <f t="shared" si="52"/>
        <v>0</v>
      </c>
      <c r="AJ38" s="345">
        <f t="shared" si="52"/>
        <v>0</v>
      </c>
      <c r="AK38" s="345">
        <f t="shared" si="52"/>
        <v>0</v>
      </c>
      <c r="AL38" s="306">
        <f t="shared" si="4"/>
        <v>0</v>
      </c>
      <c r="AM38" s="307">
        <f t="shared" ref="AM38:AM46" si="53">SUM(Z38:AK38)</f>
        <v>0</v>
      </c>
      <c r="AN38" s="352"/>
      <c r="AO38" s="576"/>
      <c r="AP38" s="305" t="s">
        <v>18</v>
      </c>
      <c r="AQ38" s="513">
        <f>AQ34-AQ37</f>
        <v>0</v>
      </c>
      <c r="AR38" s="345">
        <f t="shared" ref="AR38:BB38" si="54">AR34-AR37</f>
        <v>0</v>
      </c>
      <c r="AS38" s="345">
        <f t="shared" si="54"/>
        <v>0</v>
      </c>
      <c r="AT38" s="345">
        <f t="shared" si="54"/>
        <v>0</v>
      </c>
      <c r="AU38" s="356">
        <f t="shared" si="54"/>
        <v>0</v>
      </c>
      <c r="AV38" s="356">
        <f t="shared" si="54"/>
        <v>0</v>
      </c>
      <c r="AW38" s="356">
        <f t="shared" si="54"/>
        <v>0</v>
      </c>
      <c r="AX38" s="345">
        <f t="shared" si="54"/>
        <v>0</v>
      </c>
      <c r="AY38" s="345">
        <f t="shared" si="54"/>
        <v>0</v>
      </c>
      <c r="AZ38" s="345">
        <f t="shared" si="54"/>
        <v>0</v>
      </c>
      <c r="BA38" s="345">
        <f t="shared" si="54"/>
        <v>0</v>
      </c>
      <c r="BB38" s="345">
        <f t="shared" si="54"/>
        <v>0</v>
      </c>
      <c r="BC38" s="306">
        <f t="shared" si="6"/>
        <v>0</v>
      </c>
      <c r="BD38" s="307">
        <f t="shared" si="44"/>
        <v>0</v>
      </c>
    </row>
    <row r="39" spans="1:56" s="22" customFormat="1" ht="12">
      <c r="A39" s="443" t="s">
        <v>153</v>
      </c>
      <c r="B39" s="299" t="s">
        <v>86</v>
      </c>
      <c r="C39" s="510">
        <v>0</v>
      </c>
      <c r="D39" s="511">
        <v>0</v>
      </c>
      <c r="E39" s="511">
        <v>0</v>
      </c>
      <c r="F39" s="511">
        <v>0</v>
      </c>
      <c r="G39" s="511">
        <v>0</v>
      </c>
      <c r="H39" s="514">
        <v>0</v>
      </c>
      <c r="I39" s="514">
        <v>0</v>
      </c>
      <c r="J39" s="514">
        <v>0</v>
      </c>
      <c r="K39" s="511">
        <v>0</v>
      </c>
      <c r="L39" s="511">
        <v>0</v>
      </c>
      <c r="M39" s="511">
        <v>0</v>
      </c>
      <c r="N39" s="511">
        <v>0</v>
      </c>
      <c r="O39" s="333">
        <f t="shared" ref="O39:O62" si="55">SUM(C39:J39)</f>
        <v>0</v>
      </c>
      <c r="P39" s="334">
        <f t="shared" ref="P39:P54" si="56">SUM(C39:N39)</f>
        <v>0</v>
      </c>
      <c r="Q39" s="352"/>
      <c r="R39" s="313"/>
      <c r="S39" s="314"/>
      <c r="T39" s="315">
        <f t="shared" ref="T39:T45" si="57">O39/$O$3</f>
        <v>0</v>
      </c>
      <c r="U39" s="313">
        <f t="shared" ref="U39:U45" si="58">+O39/$I$1</f>
        <v>0</v>
      </c>
      <c r="V39" s="353">
        <f>IF(ISERR(O39/$O$55),0,(O39/$O$55))</f>
        <v>0</v>
      </c>
      <c r="W39" s="352"/>
      <c r="X39" s="434"/>
      <c r="Y39" s="299" t="s">
        <v>86</v>
      </c>
      <c r="Z39" s="510">
        <v>0</v>
      </c>
      <c r="AA39" s="511">
        <v>0</v>
      </c>
      <c r="AB39" s="511">
        <v>0</v>
      </c>
      <c r="AC39" s="511">
        <v>0</v>
      </c>
      <c r="AD39" s="514">
        <v>0</v>
      </c>
      <c r="AE39" s="514">
        <v>0</v>
      </c>
      <c r="AF39" s="514">
        <v>0</v>
      </c>
      <c r="AG39" s="511">
        <v>0</v>
      </c>
      <c r="AH39" s="511">
        <v>0</v>
      </c>
      <c r="AI39" s="511">
        <v>0</v>
      </c>
      <c r="AJ39" s="511">
        <v>-16739.9522</v>
      </c>
      <c r="AK39" s="511">
        <v>-452.12630000000001</v>
      </c>
      <c r="AL39" s="333">
        <f t="shared" ref="AL39:AL62" si="59">SUM(Z39:AG39)</f>
        <v>0</v>
      </c>
      <c r="AM39" s="334">
        <f t="shared" si="53"/>
        <v>-17192.0785</v>
      </c>
      <c r="AN39" s="352"/>
      <c r="AO39" s="434"/>
      <c r="AP39" s="299" t="s">
        <v>86</v>
      </c>
      <c r="AQ39" s="510">
        <v>0</v>
      </c>
      <c r="AR39" s="511">
        <v>0</v>
      </c>
      <c r="AS39" s="511">
        <v>0</v>
      </c>
      <c r="AT39" s="511">
        <v>0</v>
      </c>
      <c r="AU39" s="514">
        <v>0</v>
      </c>
      <c r="AV39" s="514">
        <v>0</v>
      </c>
      <c r="AW39" s="514">
        <v>0</v>
      </c>
      <c r="AX39" s="511">
        <v>0</v>
      </c>
      <c r="AY39" s="511">
        <v>0</v>
      </c>
      <c r="AZ39" s="511">
        <v>0</v>
      </c>
      <c r="BA39" s="511">
        <v>0</v>
      </c>
      <c r="BB39" s="511">
        <v>0</v>
      </c>
      <c r="BC39" s="333">
        <f t="shared" ref="BC39:BC62" si="60">SUM(AQ39:AX39)</f>
        <v>0</v>
      </c>
      <c r="BD39" s="334">
        <f t="shared" si="7"/>
        <v>0</v>
      </c>
    </row>
    <row r="40" spans="1:56" s="22" customFormat="1" ht="12">
      <c r="A40" s="434"/>
      <c r="B40" s="299" t="s">
        <v>96</v>
      </c>
      <c r="C40" s="512">
        <v>0</v>
      </c>
      <c r="D40" s="311">
        <v>0</v>
      </c>
      <c r="E40" s="311">
        <v>0</v>
      </c>
      <c r="F40" s="311">
        <v>0</v>
      </c>
      <c r="G40" s="311">
        <v>0</v>
      </c>
      <c r="H40" s="326">
        <v>0</v>
      </c>
      <c r="I40" s="326">
        <v>0</v>
      </c>
      <c r="J40" s="326">
        <v>0</v>
      </c>
      <c r="K40" s="311">
        <v>0</v>
      </c>
      <c r="L40" s="311">
        <v>0</v>
      </c>
      <c r="M40" s="311">
        <v>0</v>
      </c>
      <c r="N40" s="311">
        <v>0</v>
      </c>
      <c r="O40" s="301">
        <f t="shared" si="55"/>
        <v>0</v>
      </c>
      <c r="P40" s="302">
        <f t="shared" si="56"/>
        <v>0</v>
      </c>
      <c r="Q40" s="352"/>
      <c r="R40" s="313">
        <f>+O40-O39</f>
        <v>0</v>
      </c>
      <c r="S40" s="314">
        <f>IF(ISERR(R40/O39),0,(R40/O39))</f>
        <v>0</v>
      </c>
      <c r="T40" s="315">
        <f t="shared" si="57"/>
        <v>0</v>
      </c>
      <c r="U40" s="313">
        <f t="shared" si="58"/>
        <v>0</v>
      </c>
      <c r="V40" s="353">
        <f>O40/$O$56</f>
        <v>0</v>
      </c>
      <c r="W40" s="352"/>
      <c r="X40" s="434"/>
      <c r="Y40" s="299" t="s">
        <v>96</v>
      </c>
      <c r="Z40" s="512">
        <v>0</v>
      </c>
      <c r="AA40" s="311">
        <v>0</v>
      </c>
      <c r="AB40" s="311">
        <v>0</v>
      </c>
      <c r="AC40" s="311">
        <v>0</v>
      </c>
      <c r="AD40" s="326">
        <v>0</v>
      </c>
      <c r="AE40" s="326">
        <v>0</v>
      </c>
      <c r="AF40" s="326">
        <v>0</v>
      </c>
      <c r="AG40" s="311">
        <v>0</v>
      </c>
      <c r="AH40" s="311">
        <v>0</v>
      </c>
      <c r="AI40" s="311">
        <v>0</v>
      </c>
      <c r="AJ40" s="311">
        <v>0</v>
      </c>
      <c r="AK40" s="311">
        <v>0</v>
      </c>
      <c r="AL40" s="301">
        <f t="shared" si="59"/>
        <v>0</v>
      </c>
      <c r="AM40" s="302">
        <f t="shared" si="53"/>
        <v>0</v>
      </c>
      <c r="AN40" s="352"/>
      <c r="AO40" s="434"/>
      <c r="AP40" s="299" t="s">
        <v>96</v>
      </c>
      <c r="AQ40" s="512">
        <v>0</v>
      </c>
      <c r="AR40" s="311">
        <v>0</v>
      </c>
      <c r="AS40" s="311">
        <v>0</v>
      </c>
      <c r="AT40" s="311">
        <v>0</v>
      </c>
      <c r="AU40" s="326">
        <v>0</v>
      </c>
      <c r="AV40" s="326">
        <v>0</v>
      </c>
      <c r="AW40" s="326">
        <v>0</v>
      </c>
      <c r="AX40" s="311">
        <v>0</v>
      </c>
      <c r="AY40" s="311">
        <v>0</v>
      </c>
      <c r="AZ40" s="311">
        <v>0</v>
      </c>
      <c r="BA40" s="311">
        <v>0</v>
      </c>
      <c r="BB40" s="311">
        <v>0</v>
      </c>
      <c r="BC40" s="301">
        <f t="shared" si="60"/>
        <v>0</v>
      </c>
      <c r="BD40" s="302">
        <f t="shared" si="7"/>
        <v>0</v>
      </c>
    </row>
    <row r="41" spans="1:56" s="22" customFormat="1" ht="12">
      <c r="A41" s="434"/>
      <c r="B41" s="299" t="s">
        <v>119</v>
      </c>
      <c r="C41" s="512">
        <v>0</v>
      </c>
      <c r="D41" s="311">
        <v>0</v>
      </c>
      <c r="E41" s="311">
        <v>0</v>
      </c>
      <c r="F41" s="311">
        <v>0</v>
      </c>
      <c r="G41" s="311">
        <v>0</v>
      </c>
      <c r="H41" s="326">
        <v>0</v>
      </c>
      <c r="I41" s="326">
        <v>0</v>
      </c>
      <c r="J41" s="326">
        <v>0</v>
      </c>
      <c r="K41" s="311">
        <v>0</v>
      </c>
      <c r="L41" s="311">
        <v>0</v>
      </c>
      <c r="M41" s="311">
        <v>0</v>
      </c>
      <c r="N41" s="311">
        <v>0</v>
      </c>
      <c r="O41" s="301">
        <f t="shared" si="55"/>
        <v>0</v>
      </c>
      <c r="P41" s="302">
        <f t="shared" si="56"/>
        <v>0</v>
      </c>
      <c r="Q41" s="352"/>
      <c r="R41" s="313">
        <f>+O41-O40</f>
        <v>0</v>
      </c>
      <c r="S41" s="314">
        <f t="shared" ref="S41:S44" si="61">IF(ISERR(R41/O40),0,(R41/O40))</f>
        <v>0</v>
      </c>
      <c r="T41" s="315">
        <f t="shared" si="57"/>
        <v>0</v>
      </c>
      <c r="U41" s="313">
        <f t="shared" si="58"/>
        <v>0</v>
      </c>
      <c r="V41" s="353">
        <f>O41/$O$57</f>
        <v>0</v>
      </c>
      <c r="W41" s="352"/>
      <c r="X41" s="434"/>
      <c r="Y41" s="299" t="s">
        <v>119</v>
      </c>
      <c r="Z41" s="512">
        <v>0</v>
      </c>
      <c r="AA41" s="311">
        <v>0</v>
      </c>
      <c r="AB41" s="311">
        <v>0</v>
      </c>
      <c r="AC41" s="311">
        <v>0</v>
      </c>
      <c r="AD41" s="326">
        <v>0</v>
      </c>
      <c r="AE41" s="326">
        <v>0</v>
      </c>
      <c r="AF41" s="326">
        <v>0</v>
      </c>
      <c r="AG41" s="311">
        <v>0</v>
      </c>
      <c r="AH41" s="311">
        <v>0</v>
      </c>
      <c r="AI41" s="311">
        <v>0</v>
      </c>
      <c r="AJ41" s="311">
        <v>0</v>
      </c>
      <c r="AK41" s="311">
        <v>0</v>
      </c>
      <c r="AL41" s="301">
        <f t="shared" si="59"/>
        <v>0</v>
      </c>
      <c r="AM41" s="302">
        <f t="shared" si="53"/>
        <v>0</v>
      </c>
      <c r="AN41" s="352"/>
      <c r="AO41" s="434"/>
      <c r="AP41" s="299" t="s">
        <v>119</v>
      </c>
      <c r="AQ41" s="512">
        <v>0</v>
      </c>
      <c r="AR41" s="311">
        <v>0</v>
      </c>
      <c r="AS41" s="311">
        <v>0</v>
      </c>
      <c r="AT41" s="311">
        <v>0</v>
      </c>
      <c r="AU41" s="326">
        <v>0</v>
      </c>
      <c r="AV41" s="326">
        <v>0</v>
      </c>
      <c r="AW41" s="326">
        <v>0</v>
      </c>
      <c r="AX41" s="311">
        <v>0</v>
      </c>
      <c r="AY41" s="311">
        <v>0</v>
      </c>
      <c r="AZ41" s="311">
        <v>0</v>
      </c>
      <c r="BA41" s="311">
        <v>0</v>
      </c>
      <c r="BB41" s="311">
        <v>0</v>
      </c>
      <c r="BC41" s="301">
        <f t="shared" si="60"/>
        <v>0</v>
      </c>
      <c r="BD41" s="302">
        <f t="shared" si="7"/>
        <v>0</v>
      </c>
    </row>
    <row r="42" spans="1:56" s="22" customFormat="1" ht="12">
      <c r="A42" s="434"/>
      <c r="B42" s="299" t="s">
        <v>124</v>
      </c>
      <c r="C42" s="512">
        <v>0</v>
      </c>
      <c r="D42" s="311">
        <v>0</v>
      </c>
      <c r="E42" s="311">
        <v>0</v>
      </c>
      <c r="F42" s="311">
        <v>0</v>
      </c>
      <c r="G42" s="311">
        <v>0</v>
      </c>
      <c r="H42" s="326">
        <v>0</v>
      </c>
      <c r="I42" s="326">
        <v>0</v>
      </c>
      <c r="J42" s="326">
        <v>0</v>
      </c>
      <c r="K42" s="311">
        <v>0</v>
      </c>
      <c r="L42" s="311">
        <v>0</v>
      </c>
      <c r="M42" s="311">
        <v>0</v>
      </c>
      <c r="N42" s="311">
        <v>0</v>
      </c>
      <c r="O42" s="301">
        <f t="shared" si="55"/>
        <v>0</v>
      </c>
      <c r="P42" s="302">
        <f t="shared" si="56"/>
        <v>0</v>
      </c>
      <c r="Q42" s="352"/>
      <c r="R42" s="313">
        <f>+O42-O41</f>
        <v>0</v>
      </c>
      <c r="S42" s="314">
        <f t="shared" si="61"/>
        <v>0</v>
      </c>
      <c r="T42" s="315">
        <f t="shared" si="57"/>
        <v>0</v>
      </c>
      <c r="U42" s="313">
        <f t="shared" si="58"/>
        <v>0</v>
      </c>
      <c r="V42" s="353">
        <f>O42/$O$57</f>
        <v>0</v>
      </c>
      <c r="W42" s="352"/>
      <c r="X42" s="434"/>
      <c r="Y42" s="299" t="s">
        <v>124</v>
      </c>
      <c r="Z42" s="512">
        <v>0</v>
      </c>
      <c r="AA42" s="311">
        <v>0</v>
      </c>
      <c r="AB42" s="311">
        <v>0</v>
      </c>
      <c r="AC42" s="311">
        <v>0</v>
      </c>
      <c r="AD42" s="326">
        <v>0</v>
      </c>
      <c r="AE42" s="326">
        <v>0</v>
      </c>
      <c r="AF42" s="326">
        <v>0</v>
      </c>
      <c r="AG42" s="311">
        <v>0</v>
      </c>
      <c r="AH42" s="311">
        <v>0</v>
      </c>
      <c r="AI42" s="311">
        <v>0</v>
      </c>
      <c r="AJ42" s="311">
        <v>0</v>
      </c>
      <c r="AK42" s="311">
        <v>0</v>
      </c>
      <c r="AL42" s="301">
        <f t="shared" si="59"/>
        <v>0</v>
      </c>
      <c r="AM42" s="302">
        <f t="shared" si="53"/>
        <v>0</v>
      </c>
      <c r="AN42" s="352"/>
      <c r="AO42" s="434"/>
      <c r="AP42" s="299" t="s">
        <v>124</v>
      </c>
      <c r="AQ42" s="512">
        <v>0</v>
      </c>
      <c r="AR42" s="311">
        <v>0</v>
      </c>
      <c r="AS42" s="311">
        <v>0</v>
      </c>
      <c r="AT42" s="311">
        <v>0</v>
      </c>
      <c r="AU42" s="326">
        <v>0</v>
      </c>
      <c r="AV42" s="326">
        <v>0</v>
      </c>
      <c r="AW42" s="326">
        <v>0</v>
      </c>
      <c r="AX42" s="311">
        <v>0</v>
      </c>
      <c r="AY42" s="311">
        <v>0</v>
      </c>
      <c r="AZ42" s="311">
        <v>0</v>
      </c>
      <c r="BA42" s="311">
        <v>0</v>
      </c>
      <c r="BB42" s="311">
        <v>0</v>
      </c>
      <c r="BC42" s="301">
        <f t="shared" si="60"/>
        <v>0</v>
      </c>
      <c r="BD42" s="302">
        <f>SUM(AQ42:BB42)</f>
        <v>0</v>
      </c>
    </row>
    <row r="43" spans="1:56" s="22" customFormat="1" ht="12">
      <c r="A43" s="475"/>
      <c r="B43" s="299" t="s">
        <v>139</v>
      </c>
      <c r="C43" s="512">
        <v>0</v>
      </c>
      <c r="D43" s="311">
        <v>0</v>
      </c>
      <c r="E43" s="311">
        <v>0</v>
      </c>
      <c r="F43" s="311">
        <v>0</v>
      </c>
      <c r="G43" s="311">
        <v>0</v>
      </c>
      <c r="H43" s="326">
        <v>0</v>
      </c>
      <c r="I43" s="326">
        <v>0</v>
      </c>
      <c r="J43" s="326">
        <v>0</v>
      </c>
      <c r="K43" s="311">
        <v>0</v>
      </c>
      <c r="L43" s="311">
        <v>0</v>
      </c>
      <c r="M43" s="311">
        <v>0</v>
      </c>
      <c r="N43" s="311">
        <v>0</v>
      </c>
      <c r="O43" s="301">
        <f t="shared" si="55"/>
        <v>0</v>
      </c>
      <c r="P43" s="302">
        <f t="shared" ref="P43" si="62">SUM(C43:N43)</f>
        <v>0</v>
      </c>
      <c r="Q43" s="352"/>
      <c r="R43" s="313">
        <f>+O43-O41</f>
        <v>0</v>
      </c>
      <c r="S43" s="314">
        <f t="shared" si="61"/>
        <v>0</v>
      </c>
      <c r="T43" s="315">
        <f t="shared" ref="T43" si="63">O43/$O$3</f>
        <v>0</v>
      </c>
      <c r="U43" s="313">
        <f t="shared" ref="U43" si="64">+O43/$I$1</f>
        <v>0</v>
      </c>
      <c r="V43" s="353">
        <f>O43/$O$57</f>
        <v>0</v>
      </c>
      <c r="W43" s="352"/>
      <c r="X43" s="475"/>
      <c r="Y43" s="299" t="s">
        <v>139</v>
      </c>
      <c r="Z43" s="512">
        <v>0</v>
      </c>
      <c r="AA43" s="311">
        <v>0</v>
      </c>
      <c r="AB43" s="311">
        <v>0</v>
      </c>
      <c r="AC43" s="311">
        <v>0</v>
      </c>
      <c r="AD43" s="326">
        <v>0</v>
      </c>
      <c r="AE43" s="326">
        <v>0</v>
      </c>
      <c r="AF43" s="326">
        <v>0</v>
      </c>
      <c r="AG43" s="311">
        <v>0</v>
      </c>
      <c r="AH43" s="311">
        <v>0</v>
      </c>
      <c r="AI43" s="311">
        <v>0</v>
      </c>
      <c r="AJ43" s="311">
        <v>0</v>
      </c>
      <c r="AK43" s="311">
        <v>0</v>
      </c>
      <c r="AL43" s="301">
        <f t="shared" si="59"/>
        <v>0</v>
      </c>
      <c r="AM43" s="302">
        <f t="shared" ref="AM43" si="65">SUM(Z43:AK43)</f>
        <v>0</v>
      </c>
      <c r="AN43" s="352"/>
      <c r="AO43" s="475"/>
      <c r="AP43" s="299" t="s">
        <v>139</v>
      </c>
      <c r="AQ43" s="512">
        <v>0</v>
      </c>
      <c r="AR43" s="311">
        <v>0</v>
      </c>
      <c r="AS43" s="311">
        <v>0</v>
      </c>
      <c r="AT43" s="311">
        <v>0</v>
      </c>
      <c r="AU43" s="326">
        <v>0</v>
      </c>
      <c r="AV43" s="326">
        <v>0</v>
      </c>
      <c r="AW43" s="326">
        <v>0</v>
      </c>
      <c r="AX43" s="311">
        <v>0</v>
      </c>
      <c r="AY43" s="311">
        <v>0</v>
      </c>
      <c r="AZ43" s="311">
        <v>0</v>
      </c>
      <c r="BA43" s="311">
        <v>0</v>
      </c>
      <c r="BB43" s="311">
        <v>0</v>
      </c>
      <c r="BC43" s="301">
        <f t="shared" si="60"/>
        <v>0</v>
      </c>
      <c r="BD43" s="302">
        <f>SUM(AQ43:BB43)</f>
        <v>0</v>
      </c>
    </row>
    <row r="44" spans="1:56" s="22" customFormat="1" ht="12">
      <c r="A44" s="434"/>
      <c r="B44" s="299" t="s">
        <v>193</v>
      </c>
      <c r="C44" s="512">
        <v>0</v>
      </c>
      <c r="D44" s="327">
        <v>0</v>
      </c>
      <c r="E44" s="326">
        <v>0</v>
      </c>
      <c r="F44" s="327">
        <v>0</v>
      </c>
      <c r="G44" s="326">
        <v>0</v>
      </c>
      <c r="H44" s="326">
        <v>0</v>
      </c>
      <c r="I44" s="326">
        <v>0</v>
      </c>
      <c r="J44" s="326">
        <v>0</v>
      </c>
      <c r="K44" s="328">
        <v>0</v>
      </c>
      <c r="L44" s="328">
        <v>0</v>
      </c>
      <c r="M44" s="328">
        <v>0</v>
      </c>
      <c r="N44" s="328">
        <v>0</v>
      </c>
      <c r="O44" s="301">
        <f t="shared" si="55"/>
        <v>0</v>
      </c>
      <c r="P44" s="302">
        <f t="shared" si="56"/>
        <v>0</v>
      </c>
      <c r="Q44" s="352"/>
      <c r="R44" s="313">
        <f>+O44-O42</f>
        <v>0</v>
      </c>
      <c r="S44" s="314">
        <f t="shared" si="61"/>
        <v>0</v>
      </c>
      <c r="T44" s="315">
        <f t="shared" si="57"/>
        <v>0</v>
      </c>
      <c r="U44" s="313">
        <f t="shared" si="58"/>
        <v>0</v>
      </c>
      <c r="V44" s="353">
        <f>O44/$O$57</f>
        <v>0</v>
      </c>
      <c r="W44" s="352"/>
      <c r="X44" s="434"/>
      <c r="Y44" s="299" t="s">
        <v>193</v>
      </c>
      <c r="Z44" s="512">
        <v>0</v>
      </c>
      <c r="AA44" s="327">
        <v>0</v>
      </c>
      <c r="AB44" s="326">
        <v>0</v>
      </c>
      <c r="AC44" s="327">
        <v>0</v>
      </c>
      <c r="AD44" s="326">
        <v>0</v>
      </c>
      <c r="AE44" s="326">
        <v>0</v>
      </c>
      <c r="AF44" s="326">
        <v>0</v>
      </c>
      <c r="AG44" s="326">
        <v>0</v>
      </c>
      <c r="AH44" s="328">
        <v>0</v>
      </c>
      <c r="AI44" s="328">
        <v>0</v>
      </c>
      <c r="AJ44" s="328">
        <v>0</v>
      </c>
      <c r="AK44" s="328">
        <v>0</v>
      </c>
      <c r="AL44" s="301">
        <f t="shared" si="59"/>
        <v>0</v>
      </c>
      <c r="AM44" s="302">
        <f t="shared" si="53"/>
        <v>0</v>
      </c>
      <c r="AN44" s="352"/>
      <c r="AO44" s="434"/>
      <c r="AP44" s="299" t="s">
        <v>193</v>
      </c>
      <c r="AQ44" s="512">
        <v>0</v>
      </c>
      <c r="AR44" s="327">
        <v>0</v>
      </c>
      <c r="AS44" s="326">
        <v>0</v>
      </c>
      <c r="AT44" s="327">
        <v>0</v>
      </c>
      <c r="AU44" s="326">
        <v>0</v>
      </c>
      <c r="AV44" s="326">
        <v>0</v>
      </c>
      <c r="AW44" s="326">
        <v>0</v>
      </c>
      <c r="AX44" s="326">
        <v>0</v>
      </c>
      <c r="AY44" s="328">
        <v>0</v>
      </c>
      <c r="AZ44" s="328">
        <v>0</v>
      </c>
      <c r="BA44" s="328">
        <v>0</v>
      </c>
      <c r="BB44" s="328">
        <v>0</v>
      </c>
      <c r="BC44" s="301">
        <f t="shared" si="60"/>
        <v>0</v>
      </c>
      <c r="BD44" s="302">
        <f>SUM(AQ44:BB44)</f>
        <v>0</v>
      </c>
    </row>
    <row r="45" spans="1:56" s="22" customFormat="1" ht="12">
      <c r="A45" s="434"/>
      <c r="B45" s="299" t="s">
        <v>194</v>
      </c>
      <c r="C45" s="512">
        <v>0</v>
      </c>
      <c r="D45" s="311">
        <v>0</v>
      </c>
      <c r="E45" s="311">
        <v>0</v>
      </c>
      <c r="F45" s="311">
        <v>0</v>
      </c>
      <c r="G45" s="311">
        <v>0</v>
      </c>
      <c r="H45" s="326">
        <v>0</v>
      </c>
      <c r="I45" s="326">
        <v>0</v>
      </c>
      <c r="J45" s="326">
        <v>0</v>
      </c>
      <c r="K45" s="311">
        <v>0</v>
      </c>
      <c r="L45" s="311">
        <v>0</v>
      </c>
      <c r="M45" s="311">
        <v>0</v>
      </c>
      <c r="N45" s="311">
        <v>0</v>
      </c>
      <c r="O45" s="301">
        <f t="shared" si="55"/>
        <v>0</v>
      </c>
      <c r="P45" s="302">
        <f t="shared" si="56"/>
        <v>0</v>
      </c>
      <c r="Q45" s="352"/>
      <c r="R45" s="313"/>
      <c r="S45" s="314"/>
      <c r="T45" s="315">
        <f t="shared" si="57"/>
        <v>0</v>
      </c>
      <c r="U45" s="313">
        <f t="shared" si="58"/>
        <v>0</v>
      </c>
      <c r="V45" s="353">
        <f>O45/$O$57</f>
        <v>0</v>
      </c>
      <c r="W45" s="352"/>
      <c r="X45" s="434"/>
      <c r="Y45" s="299" t="s">
        <v>194</v>
      </c>
      <c r="Z45" s="512">
        <v>0</v>
      </c>
      <c r="AA45" s="311">
        <v>0</v>
      </c>
      <c r="AB45" s="311">
        <v>0</v>
      </c>
      <c r="AC45" s="311">
        <v>0</v>
      </c>
      <c r="AD45" s="326">
        <v>0</v>
      </c>
      <c r="AE45" s="326">
        <v>0</v>
      </c>
      <c r="AF45" s="326">
        <v>0</v>
      </c>
      <c r="AG45" s="311">
        <v>0</v>
      </c>
      <c r="AH45" s="311">
        <v>0</v>
      </c>
      <c r="AI45" s="311">
        <v>0</v>
      </c>
      <c r="AJ45" s="311">
        <v>0</v>
      </c>
      <c r="AK45" s="311">
        <v>0</v>
      </c>
      <c r="AL45" s="301">
        <f t="shared" si="59"/>
        <v>0</v>
      </c>
      <c r="AM45" s="302">
        <f t="shared" si="53"/>
        <v>0</v>
      </c>
      <c r="AN45" s="352"/>
      <c r="AO45" s="434"/>
      <c r="AP45" s="299" t="s">
        <v>194</v>
      </c>
      <c r="AQ45" s="512">
        <v>0</v>
      </c>
      <c r="AR45" s="311">
        <v>0</v>
      </c>
      <c r="AS45" s="311">
        <v>0</v>
      </c>
      <c r="AT45" s="311">
        <v>0</v>
      </c>
      <c r="AU45" s="326">
        <v>0</v>
      </c>
      <c r="AV45" s="326">
        <v>0</v>
      </c>
      <c r="AW45" s="326">
        <v>0</v>
      </c>
      <c r="AX45" s="311">
        <v>0</v>
      </c>
      <c r="AY45" s="311">
        <v>0</v>
      </c>
      <c r="AZ45" s="311">
        <v>0</v>
      </c>
      <c r="BA45" s="311">
        <v>0</v>
      </c>
      <c r="BB45" s="311">
        <v>0</v>
      </c>
      <c r="BC45" s="301">
        <f t="shared" si="60"/>
        <v>0</v>
      </c>
      <c r="BD45" s="302">
        <f t="shared" si="7"/>
        <v>0</v>
      </c>
    </row>
    <row r="46" spans="1:56" s="22" customFormat="1" thickBot="1">
      <c r="A46" s="435"/>
      <c r="B46" s="305" t="s">
        <v>18</v>
      </c>
      <c r="C46" s="513">
        <v>0</v>
      </c>
      <c r="D46" s="345">
        <v>0</v>
      </c>
      <c r="E46" s="345">
        <v>0</v>
      </c>
      <c r="F46" s="345">
        <v>0</v>
      </c>
      <c r="G46" s="345">
        <v>0</v>
      </c>
      <c r="H46" s="356">
        <v>0</v>
      </c>
      <c r="I46" s="356">
        <v>0</v>
      </c>
      <c r="J46" s="356">
        <v>0</v>
      </c>
      <c r="K46" s="345">
        <v>0</v>
      </c>
      <c r="L46" s="345">
        <v>0</v>
      </c>
      <c r="M46" s="345">
        <v>0</v>
      </c>
      <c r="N46" s="345">
        <v>0</v>
      </c>
      <c r="O46" s="306">
        <f t="shared" si="55"/>
        <v>0</v>
      </c>
      <c r="P46" s="307">
        <f t="shared" si="56"/>
        <v>0</v>
      </c>
      <c r="Q46" s="352"/>
      <c r="R46" s="320"/>
      <c r="S46" s="321"/>
      <c r="T46" s="322"/>
      <c r="U46" s="320"/>
      <c r="V46" s="355"/>
      <c r="W46" s="352"/>
      <c r="X46" s="435"/>
      <c r="Y46" s="305" t="s">
        <v>18</v>
      </c>
      <c r="Z46" s="513">
        <f t="shared" ref="Z46:AK46" si="66">Z44-Z45</f>
        <v>0</v>
      </c>
      <c r="AA46" s="345">
        <f t="shared" si="66"/>
        <v>0</v>
      </c>
      <c r="AB46" s="345">
        <f t="shared" si="66"/>
        <v>0</v>
      </c>
      <c r="AC46" s="345">
        <f t="shared" si="66"/>
        <v>0</v>
      </c>
      <c r="AD46" s="356">
        <f t="shared" si="66"/>
        <v>0</v>
      </c>
      <c r="AE46" s="356">
        <f t="shared" si="66"/>
        <v>0</v>
      </c>
      <c r="AF46" s="356">
        <f t="shared" si="66"/>
        <v>0</v>
      </c>
      <c r="AG46" s="345">
        <f t="shared" si="66"/>
        <v>0</v>
      </c>
      <c r="AH46" s="345">
        <f t="shared" si="66"/>
        <v>0</v>
      </c>
      <c r="AI46" s="345">
        <f t="shared" si="66"/>
        <v>0</v>
      </c>
      <c r="AJ46" s="345">
        <f t="shared" si="66"/>
        <v>0</v>
      </c>
      <c r="AK46" s="345">
        <f t="shared" si="66"/>
        <v>0</v>
      </c>
      <c r="AL46" s="306">
        <f t="shared" si="59"/>
        <v>0</v>
      </c>
      <c r="AM46" s="307">
        <f t="shared" si="53"/>
        <v>0</v>
      </c>
      <c r="AN46" s="352"/>
      <c r="AO46" s="435"/>
      <c r="AP46" s="305" t="s">
        <v>18</v>
      </c>
      <c r="AQ46" s="513">
        <f>AQ42-AQ45</f>
        <v>0</v>
      </c>
      <c r="AR46" s="345">
        <f t="shared" ref="AR46:BB46" si="67">AR42-AR45</f>
        <v>0</v>
      </c>
      <c r="AS46" s="345">
        <f t="shared" si="67"/>
        <v>0</v>
      </c>
      <c r="AT46" s="345">
        <f t="shared" si="67"/>
        <v>0</v>
      </c>
      <c r="AU46" s="356">
        <f t="shared" si="67"/>
        <v>0</v>
      </c>
      <c r="AV46" s="356">
        <f t="shared" si="67"/>
        <v>0</v>
      </c>
      <c r="AW46" s="356">
        <f t="shared" si="67"/>
        <v>0</v>
      </c>
      <c r="AX46" s="345">
        <f t="shared" si="67"/>
        <v>0</v>
      </c>
      <c r="AY46" s="345">
        <f t="shared" si="67"/>
        <v>0</v>
      </c>
      <c r="AZ46" s="345">
        <f t="shared" si="67"/>
        <v>0</v>
      </c>
      <c r="BA46" s="345">
        <f t="shared" si="67"/>
        <v>0</v>
      </c>
      <c r="BB46" s="345">
        <f t="shared" si="67"/>
        <v>0</v>
      </c>
      <c r="BC46" s="306">
        <f t="shared" si="60"/>
        <v>0</v>
      </c>
      <c r="BD46" s="307">
        <f t="shared" si="7"/>
        <v>0</v>
      </c>
    </row>
    <row r="47" spans="1:56" s="22" customFormat="1" ht="12">
      <c r="A47" s="443" t="s">
        <v>37</v>
      </c>
      <c r="B47" s="299" t="s">
        <v>86</v>
      </c>
      <c r="C47" s="510">
        <v>0</v>
      </c>
      <c r="D47" s="511">
        <v>0</v>
      </c>
      <c r="E47" s="511">
        <v>0</v>
      </c>
      <c r="F47" s="511">
        <v>0</v>
      </c>
      <c r="G47" s="511">
        <v>0</v>
      </c>
      <c r="H47" s="514">
        <v>0</v>
      </c>
      <c r="I47" s="514">
        <v>0</v>
      </c>
      <c r="J47" s="514">
        <v>0</v>
      </c>
      <c r="K47" s="511">
        <v>0</v>
      </c>
      <c r="L47" s="511">
        <v>0</v>
      </c>
      <c r="M47" s="511">
        <v>0</v>
      </c>
      <c r="N47" s="511">
        <v>0</v>
      </c>
      <c r="O47" s="333">
        <f t="shared" si="55"/>
        <v>0</v>
      </c>
      <c r="P47" s="334">
        <f t="shared" si="56"/>
        <v>0</v>
      </c>
      <c r="Q47" s="352"/>
      <c r="R47" s="313"/>
      <c r="S47" s="357"/>
      <c r="T47" s="358"/>
      <c r="U47" s="313"/>
      <c r="V47" s="359"/>
      <c r="W47" s="352"/>
      <c r="X47" s="434"/>
      <c r="Y47" s="299" t="s">
        <v>86</v>
      </c>
      <c r="Z47" s="510">
        <v>0</v>
      </c>
      <c r="AA47" s="511">
        <v>0</v>
      </c>
      <c r="AB47" s="511">
        <v>0</v>
      </c>
      <c r="AC47" s="511">
        <v>0</v>
      </c>
      <c r="AD47" s="514">
        <v>0</v>
      </c>
      <c r="AE47" s="514">
        <v>0</v>
      </c>
      <c r="AF47" s="514">
        <v>0</v>
      </c>
      <c r="AG47" s="511">
        <v>0</v>
      </c>
      <c r="AH47" s="511">
        <v>0</v>
      </c>
      <c r="AI47" s="511">
        <v>0</v>
      </c>
      <c r="AJ47" s="511">
        <v>0</v>
      </c>
      <c r="AK47" s="511">
        <v>0</v>
      </c>
      <c r="AL47" s="333">
        <f t="shared" si="59"/>
        <v>0</v>
      </c>
      <c r="AM47" s="334">
        <f t="shared" ref="AM47:AM54" si="68">SUM(Z47:AK47)</f>
        <v>0</v>
      </c>
      <c r="AN47" s="352"/>
      <c r="AO47" s="434"/>
      <c r="AP47" s="299" t="s">
        <v>86</v>
      </c>
      <c r="AQ47" s="510">
        <v>0</v>
      </c>
      <c r="AR47" s="511">
        <v>0</v>
      </c>
      <c r="AS47" s="511">
        <v>0</v>
      </c>
      <c r="AT47" s="511">
        <v>0</v>
      </c>
      <c r="AU47" s="514">
        <v>0</v>
      </c>
      <c r="AV47" s="514">
        <v>0</v>
      </c>
      <c r="AW47" s="514">
        <v>0</v>
      </c>
      <c r="AX47" s="511">
        <v>0</v>
      </c>
      <c r="AY47" s="511">
        <v>0</v>
      </c>
      <c r="AZ47" s="511">
        <v>0</v>
      </c>
      <c r="BA47" s="511">
        <v>0</v>
      </c>
      <c r="BB47" s="511">
        <v>0</v>
      </c>
      <c r="BC47" s="333">
        <f t="shared" si="60"/>
        <v>0</v>
      </c>
      <c r="BD47" s="334">
        <f t="shared" ref="BD47:BD54" si="69">SUM(AQ47:BB47)</f>
        <v>0</v>
      </c>
    </row>
    <row r="48" spans="1:56" s="22" customFormat="1" ht="12">
      <c r="A48" s="434"/>
      <c r="B48" s="299" t="s">
        <v>96</v>
      </c>
      <c r="C48" s="512">
        <v>0</v>
      </c>
      <c r="D48" s="311">
        <v>0</v>
      </c>
      <c r="E48" s="311">
        <v>0</v>
      </c>
      <c r="F48" s="311">
        <v>0</v>
      </c>
      <c r="G48" s="311">
        <v>0</v>
      </c>
      <c r="H48" s="326">
        <v>0</v>
      </c>
      <c r="I48" s="326">
        <v>0</v>
      </c>
      <c r="J48" s="326">
        <v>0</v>
      </c>
      <c r="K48" s="311">
        <v>0</v>
      </c>
      <c r="L48" s="311">
        <v>0</v>
      </c>
      <c r="M48" s="311">
        <v>0</v>
      </c>
      <c r="N48" s="311">
        <v>0</v>
      </c>
      <c r="O48" s="301">
        <f t="shared" si="55"/>
        <v>0</v>
      </c>
      <c r="P48" s="302">
        <f t="shared" si="56"/>
        <v>0</v>
      </c>
      <c r="Q48" s="352"/>
      <c r="R48" s="313"/>
      <c r="S48" s="357"/>
      <c r="T48" s="358"/>
      <c r="U48" s="313"/>
      <c r="V48" s="359"/>
      <c r="W48" s="352"/>
      <c r="X48" s="434"/>
      <c r="Y48" s="299" t="s">
        <v>96</v>
      </c>
      <c r="Z48" s="512">
        <v>0</v>
      </c>
      <c r="AA48" s="311">
        <v>0</v>
      </c>
      <c r="AB48" s="311">
        <v>0</v>
      </c>
      <c r="AC48" s="311">
        <v>0</v>
      </c>
      <c r="AD48" s="326">
        <v>0</v>
      </c>
      <c r="AE48" s="326">
        <v>0</v>
      </c>
      <c r="AF48" s="326">
        <v>0</v>
      </c>
      <c r="AG48" s="311">
        <v>0</v>
      </c>
      <c r="AH48" s="311">
        <v>0</v>
      </c>
      <c r="AI48" s="311">
        <v>0</v>
      </c>
      <c r="AJ48" s="311">
        <v>0</v>
      </c>
      <c r="AK48" s="311">
        <v>0</v>
      </c>
      <c r="AL48" s="301">
        <f t="shared" si="59"/>
        <v>0</v>
      </c>
      <c r="AM48" s="302">
        <f t="shared" si="68"/>
        <v>0</v>
      </c>
      <c r="AN48" s="352"/>
      <c r="AO48" s="434"/>
      <c r="AP48" s="299" t="s">
        <v>96</v>
      </c>
      <c r="AQ48" s="512">
        <v>0</v>
      </c>
      <c r="AR48" s="311">
        <v>0</v>
      </c>
      <c r="AS48" s="311">
        <v>0</v>
      </c>
      <c r="AT48" s="311">
        <v>0</v>
      </c>
      <c r="AU48" s="326">
        <v>0</v>
      </c>
      <c r="AV48" s="326">
        <v>0</v>
      </c>
      <c r="AW48" s="326">
        <v>0</v>
      </c>
      <c r="AX48" s="311">
        <v>0</v>
      </c>
      <c r="AY48" s="311">
        <v>0</v>
      </c>
      <c r="AZ48" s="311">
        <v>0</v>
      </c>
      <c r="BA48" s="311">
        <v>0</v>
      </c>
      <c r="BB48" s="311">
        <v>0</v>
      </c>
      <c r="BC48" s="301">
        <f t="shared" si="60"/>
        <v>0</v>
      </c>
      <c r="BD48" s="302">
        <f t="shared" si="69"/>
        <v>0</v>
      </c>
    </row>
    <row r="49" spans="1:56" s="22" customFormat="1" ht="12">
      <c r="A49" s="434"/>
      <c r="B49" s="299" t="s">
        <v>119</v>
      </c>
      <c r="C49" s="512">
        <v>0</v>
      </c>
      <c r="D49" s="311">
        <v>0</v>
      </c>
      <c r="E49" s="311">
        <v>0</v>
      </c>
      <c r="F49" s="311">
        <v>0</v>
      </c>
      <c r="G49" s="311">
        <v>0</v>
      </c>
      <c r="H49" s="326">
        <v>0</v>
      </c>
      <c r="I49" s="326">
        <v>0</v>
      </c>
      <c r="J49" s="326">
        <v>0</v>
      </c>
      <c r="K49" s="311">
        <v>0</v>
      </c>
      <c r="L49" s="311">
        <v>0</v>
      </c>
      <c r="M49" s="311">
        <v>0</v>
      </c>
      <c r="N49" s="311">
        <v>0</v>
      </c>
      <c r="O49" s="301">
        <f t="shared" si="55"/>
        <v>0</v>
      </c>
      <c r="P49" s="302">
        <f t="shared" si="56"/>
        <v>0</v>
      </c>
      <c r="Q49" s="352"/>
      <c r="R49" s="313"/>
      <c r="S49" s="357"/>
      <c r="T49" s="358"/>
      <c r="U49" s="313"/>
      <c r="V49" s="359"/>
      <c r="W49" s="352"/>
      <c r="X49" s="434"/>
      <c r="Y49" s="299" t="s">
        <v>119</v>
      </c>
      <c r="Z49" s="512">
        <v>0</v>
      </c>
      <c r="AA49" s="311">
        <v>0</v>
      </c>
      <c r="AB49" s="311">
        <v>0</v>
      </c>
      <c r="AC49" s="311">
        <v>0</v>
      </c>
      <c r="AD49" s="326">
        <v>0</v>
      </c>
      <c r="AE49" s="326">
        <v>0</v>
      </c>
      <c r="AF49" s="326">
        <v>0</v>
      </c>
      <c r="AG49" s="311">
        <v>0</v>
      </c>
      <c r="AH49" s="311">
        <v>0</v>
      </c>
      <c r="AI49" s="311">
        <v>0</v>
      </c>
      <c r="AJ49" s="311">
        <v>0</v>
      </c>
      <c r="AK49" s="311">
        <v>0</v>
      </c>
      <c r="AL49" s="301">
        <f t="shared" si="59"/>
        <v>0</v>
      </c>
      <c r="AM49" s="302">
        <f t="shared" si="68"/>
        <v>0</v>
      </c>
      <c r="AN49" s="352"/>
      <c r="AO49" s="434"/>
      <c r="AP49" s="299" t="s">
        <v>119</v>
      </c>
      <c r="AQ49" s="512">
        <v>0</v>
      </c>
      <c r="AR49" s="311">
        <v>0</v>
      </c>
      <c r="AS49" s="311">
        <v>0</v>
      </c>
      <c r="AT49" s="311">
        <v>0</v>
      </c>
      <c r="AU49" s="326">
        <v>0</v>
      </c>
      <c r="AV49" s="326">
        <v>0</v>
      </c>
      <c r="AW49" s="326">
        <v>0</v>
      </c>
      <c r="AX49" s="311">
        <v>0</v>
      </c>
      <c r="AY49" s="311">
        <v>0</v>
      </c>
      <c r="AZ49" s="311">
        <v>0</v>
      </c>
      <c r="BA49" s="311">
        <v>0</v>
      </c>
      <c r="BB49" s="311">
        <v>0</v>
      </c>
      <c r="BC49" s="301">
        <f t="shared" si="60"/>
        <v>0</v>
      </c>
      <c r="BD49" s="302">
        <f t="shared" si="69"/>
        <v>0</v>
      </c>
    </row>
    <row r="50" spans="1:56" s="22" customFormat="1" ht="12">
      <c r="A50" s="434"/>
      <c r="B50" s="299" t="s">
        <v>124</v>
      </c>
      <c r="C50" s="512">
        <v>0</v>
      </c>
      <c r="D50" s="311">
        <v>0</v>
      </c>
      <c r="E50" s="311">
        <v>0</v>
      </c>
      <c r="F50" s="311">
        <v>0</v>
      </c>
      <c r="G50" s="311">
        <v>0</v>
      </c>
      <c r="H50" s="326">
        <v>0</v>
      </c>
      <c r="I50" s="326">
        <v>0</v>
      </c>
      <c r="J50" s="326">
        <v>0</v>
      </c>
      <c r="K50" s="311">
        <v>0</v>
      </c>
      <c r="L50" s="311">
        <v>0</v>
      </c>
      <c r="M50" s="311">
        <v>0</v>
      </c>
      <c r="N50" s="311">
        <v>0</v>
      </c>
      <c r="O50" s="301">
        <f t="shared" si="55"/>
        <v>0</v>
      </c>
      <c r="P50" s="302">
        <f t="shared" si="56"/>
        <v>0</v>
      </c>
      <c r="Q50" s="352"/>
      <c r="R50" s="313"/>
      <c r="S50" s="357"/>
      <c r="T50" s="358"/>
      <c r="U50" s="313"/>
      <c r="V50" s="359"/>
      <c r="W50" s="352"/>
      <c r="X50" s="434"/>
      <c r="Y50" s="299" t="s">
        <v>124</v>
      </c>
      <c r="Z50" s="512">
        <v>0</v>
      </c>
      <c r="AA50" s="311">
        <v>0</v>
      </c>
      <c r="AB50" s="311">
        <v>0</v>
      </c>
      <c r="AC50" s="311">
        <v>0</v>
      </c>
      <c r="AD50" s="326">
        <v>0</v>
      </c>
      <c r="AE50" s="326">
        <v>0</v>
      </c>
      <c r="AF50" s="326">
        <v>0</v>
      </c>
      <c r="AG50" s="311">
        <v>0</v>
      </c>
      <c r="AH50" s="311">
        <v>0</v>
      </c>
      <c r="AI50" s="311">
        <v>0</v>
      </c>
      <c r="AJ50" s="311">
        <v>0</v>
      </c>
      <c r="AK50" s="311">
        <v>0</v>
      </c>
      <c r="AL50" s="301">
        <f t="shared" si="59"/>
        <v>0</v>
      </c>
      <c r="AM50" s="302">
        <f>SUM(Z50:AK50)</f>
        <v>0</v>
      </c>
      <c r="AN50" s="352"/>
      <c r="AO50" s="434"/>
      <c r="AP50" s="299" t="s">
        <v>124</v>
      </c>
      <c r="AQ50" s="512">
        <v>0</v>
      </c>
      <c r="AR50" s="311">
        <v>0</v>
      </c>
      <c r="AS50" s="311">
        <v>0</v>
      </c>
      <c r="AT50" s="311">
        <v>0</v>
      </c>
      <c r="AU50" s="326">
        <v>0</v>
      </c>
      <c r="AV50" s="326">
        <v>0</v>
      </c>
      <c r="AW50" s="326">
        <v>0</v>
      </c>
      <c r="AX50" s="326">
        <v>0</v>
      </c>
      <c r="AY50" s="311">
        <v>0</v>
      </c>
      <c r="AZ50" s="311">
        <v>0</v>
      </c>
      <c r="BA50" s="311">
        <v>0</v>
      </c>
      <c r="BB50" s="311">
        <v>0</v>
      </c>
      <c r="BC50" s="301">
        <f t="shared" si="60"/>
        <v>0</v>
      </c>
      <c r="BD50" s="302">
        <f t="shared" si="69"/>
        <v>0</v>
      </c>
    </row>
    <row r="51" spans="1:56" s="22" customFormat="1" ht="12">
      <c r="A51" s="475"/>
      <c r="B51" s="299" t="s">
        <v>139</v>
      </c>
      <c r="C51" s="512">
        <v>0</v>
      </c>
      <c r="D51" s="311">
        <v>0</v>
      </c>
      <c r="E51" s="311">
        <v>0</v>
      </c>
      <c r="F51" s="311">
        <v>0</v>
      </c>
      <c r="G51" s="311">
        <v>0</v>
      </c>
      <c r="H51" s="326">
        <v>0</v>
      </c>
      <c r="I51" s="326">
        <v>0</v>
      </c>
      <c r="J51" s="326">
        <v>0</v>
      </c>
      <c r="K51" s="311">
        <v>0</v>
      </c>
      <c r="L51" s="311">
        <v>0</v>
      </c>
      <c r="M51" s="311">
        <v>0</v>
      </c>
      <c r="N51" s="311">
        <v>0</v>
      </c>
      <c r="O51" s="301">
        <f t="shared" si="55"/>
        <v>0</v>
      </c>
      <c r="P51" s="302">
        <f>SUM(C51:N51)</f>
        <v>0</v>
      </c>
      <c r="Q51" s="352"/>
      <c r="R51" s="313"/>
      <c r="S51" s="357"/>
      <c r="T51" s="358"/>
      <c r="U51" s="313"/>
      <c r="V51" s="359"/>
      <c r="W51" s="352"/>
      <c r="X51" s="475"/>
      <c r="Y51" s="299" t="s">
        <v>139</v>
      </c>
      <c r="Z51" s="512">
        <v>0</v>
      </c>
      <c r="AA51" s="311">
        <v>0</v>
      </c>
      <c r="AB51" s="311">
        <v>0</v>
      </c>
      <c r="AC51" s="311">
        <v>0</v>
      </c>
      <c r="AD51" s="326">
        <v>0</v>
      </c>
      <c r="AE51" s="326">
        <v>0</v>
      </c>
      <c r="AF51" s="326">
        <v>0</v>
      </c>
      <c r="AG51" s="311">
        <v>0</v>
      </c>
      <c r="AH51" s="311">
        <v>0</v>
      </c>
      <c r="AI51" s="311">
        <v>0</v>
      </c>
      <c r="AJ51" s="311">
        <v>0</v>
      </c>
      <c r="AK51" s="311">
        <v>0</v>
      </c>
      <c r="AL51" s="301">
        <f t="shared" si="59"/>
        <v>0</v>
      </c>
      <c r="AM51" s="302">
        <f>SUM(Z51:AK51)</f>
        <v>0</v>
      </c>
      <c r="AN51" s="352"/>
      <c r="AO51" s="475"/>
      <c r="AP51" s="299" t="s">
        <v>139</v>
      </c>
      <c r="AQ51" s="512">
        <v>0</v>
      </c>
      <c r="AR51" s="311">
        <v>0</v>
      </c>
      <c r="AS51" s="311">
        <v>0</v>
      </c>
      <c r="AT51" s="311">
        <v>0</v>
      </c>
      <c r="AU51" s="326">
        <v>0</v>
      </c>
      <c r="AV51" s="326">
        <v>0</v>
      </c>
      <c r="AW51" s="326">
        <v>0</v>
      </c>
      <c r="AX51" s="326">
        <v>0</v>
      </c>
      <c r="AY51" s="311">
        <v>0</v>
      </c>
      <c r="AZ51" s="311">
        <v>0</v>
      </c>
      <c r="BA51" s="311">
        <v>0</v>
      </c>
      <c r="BB51" s="311">
        <v>0</v>
      </c>
      <c r="BC51" s="301">
        <f t="shared" si="60"/>
        <v>0</v>
      </c>
      <c r="BD51" s="302">
        <f>SUM(AQ51:BB51)</f>
        <v>0</v>
      </c>
    </row>
    <row r="52" spans="1:56" s="22" customFormat="1" ht="12">
      <c r="A52" s="434"/>
      <c r="B52" s="299" t="s">
        <v>193</v>
      </c>
      <c r="C52" s="512">
        <v>0</v>
      </c>
      <c r="D52" s="327">
        <v>0</v>
      </c>
      <c r="E52" s="326">
        <v>0</v>
      </c>
      <c r="F52" s="327">
        <v>0</v>
      </c>
      <c r="G52" s="326">
        <v>0</v>
      </c>
      <c r="H52" s="326">
        <v>0</v>
      </c>
      <c r="I52" s="326">
        <v>0</v>
      </c>
      <c r="J52" s="326">
        <v>0</v>
      </c>
      <c r="K52" s="328">
        <v>0</v>
      </c>
      <c r="L52" s="328">
        <v>0</v>
      </c>
      <c r="M52" s="328">
        <v>0</v>
      </c>
      <c r="N52" s="328">
        <v>0</v>
      </c>
      <c r="O52" s="301">
        <f t="shared" si="55"/>
        <v>0</v>
      </c>
      <c r="P52" s="302">
        <f>SUM(C52:N52)</f>
        <v>0</v>
      </c>
      <c r="Q52" s="352"/>
      <c r="R52" s="313"/>
      <c r="S52" s="357"/>
      <c r="T52" s="358"/>
      <c r="U52" s="313"/>
      <c r="V52" s="359"/>
      <c r="W52" s="352"/>
      <c r="X52" s="434"/>
      <c r="Y52" s="299" t="s">
        <v>193</v>
      </c>
      <c r="Z52" s="512">
        <v>0</v>
      </c>
      <c r="AA52" s="327">
        <v>0</v>
      </c>
      <c r="AB52" s="326">
        <v>0</v>
      </c>
      <c r="AC52" s="327">
        <v>0</v>
      </c>
      <c r="AD52" s="326">
        <v>0</v>
      </c>
      <c r="AE52" s="326">
        <v>0</v>
      </c>
      <c r="AF52" s="326">
        <v>0</v>
      </c>
      <c r="AG52" s="326">
        <v>0</v>
      </c>
      <c r="AH52" s="328">
        <v>0</v>
      </c>
      <c r="AI52" s="328">
        <v>0</v>
      </c>
      <c r="AJ52" s="328">
        <v>0</v>
      </c>
      <c r="AK52" s="328">
        <v>0</v>
      </c>
      <c r="AL52" s="301">
        <f t="shared" si="59"/>
        <v>0</v>
      </c>
      <c r="AM52" s="302">
        <f>SUM(Z52:AK52)</f>
        <v>0</v>
      </c>
      <c r="AN52" s="352"/>
      <c r="AO52" s="434"/>
      <c r="AP52" s="299" t="s">
        <v>193</v>
      </c>
      <c r="AQ52" s="512">
        <v>0</v>
      </c>
      <c r="AR52" s="327">
        <v>0</v>
      </c>
      <c r="AS52" s="326">
        <v>0</v>
      </c>
      <c r="AT52" s="327">
        <v>0</v>
      </c>
      <c r="AU52" s="326">
        <v>0</v>
      </c>
      <c r="AV52" s="326">
        <v>0</v>
      </c>
      <c r="AW52" s="326">
        <v>0</v>
      </c>
      <c r="AX52" s="326">
        <v>0</v>
      </c>
      <c r="AY52" s="328">
        <v>0</v>
      </c>
      <c r="AZ52" s="328">
        <v>0</v>
      </c>
      <c r="BA52" s="328">
        <v>0</v>
      </c>
      <c r="BB52" s="328">
        <v>0</v>
      </c>
      <c r="BC52" s="301">
        <f t="shared" si="60"/>
        <v>0</v>
      </c>
      <c r="BD52" s="302">
        <f>SUM(AQ52:BB52)</f>
        <v>0</v>
      </c>
    </row>
    <row r="53" spans="1:56" s="22" customFormat="1" ht="12">
      <c r="A53" s="434"/>
      <c r="B53" s="299" t="s">
        <v>194</v>
      </c>
      <c r="C53" s="512">
        <v>0</v>
      </c>
      <c r="D53" s="311">
        <v>0</v>
      </c>
      <c r="E53" s="311">
        <v>0</v>
      </c>
      <c r="F53" s="311">
        <v>0</v>
      </c>
      <c r="G53" s="311">
        <v>0</v>
      </c>
      <c r="H53" s="326">
        <v>0</v>
      </c>
      <c r="I53" s="326">
        <v>0</v>
      </c>
      <c r="J53" s="326">
        <v>0</v>
      </c>
      <c r="K53" s="311">
        <v>0</v>
      </c>
      <c r="L53" s="311">
        <v>0</v>
      </c>
      <c r="M53" s="311">
        <v>0</v>
      </c>
      <c r="N53" s="311">
        <v>0</v>
      </c>
      <c r="O53" s="301">
        <f t="shared" si="55"/>
        <v>0</v>
      </c>
      <c r="P53" s="302">
        <f t="shared" si="56"/>
        <v>0</v>
      </c>
      <c r="Q53" s="352"/>
      <c r="R53" s="313"/>
      <c r="S53" s="357"/>
      <c r="T53" s="358"/>
      <c r="U53" s="313"/>
      <c r="V53" s="359"/>
      <c r="W53" s="352"/>
      <c r="X53" s="434"/>
      <c r="Y53" s="299" t="s">
        <v>194</v>
      </c>
      <c r="Z53" s="512">
        <v>0</v>
      </c>
      <c r="AA53" s="311">
        <v>0</v>
      </c>
      <c r="AB53" s="311">
        <v>0</v>
      </c>
      <c r="AC53" s="311">
        <v>0</v>
      </c>
      <c r="AD53" s="326">
        <v>0</v>
      </c>
      <c r="AE53" s="326">
        <v>0</v>
      </c>
      <c r="AF53" s="326">
        <v>0</v>
      </c>
      <c r="AG53" s="311">
        <v>0</v>
      </c>
      <c r="AH53" s="311">
        <v>0</v>
      </c>
      <c r="AI53" s="311">
        <v>0</v>
      </c>
      <c r="AJ53" s="311">
        <v>0</v>
      </c>
      <c r="AK53" s="311">
        <v>0</v>
      </c>
      <c r="AL53" s="301">
        <f t="shared" si="59"/>
        <v>0</v>
      </c>
      <c r="AM53" s="302">
        <f t="shared" si="68"/>
        <v>0</v>
      </c>
      <c r="AN53" s="352"/>
      <c r="AO53" s="434"/>
      <c r="AP53" s="299" t="s">
        <v>194</v>
      </c>
      <c r="AQ53" s="512">
        <v>0</v>
      </c>
      <c r="AR53" s="311">
        <v>0</v>
      </c>
      <c r="AS53" s="311">
        <v>0</v>
      </c>
      <c r="AT53" s="311">
        <v>0</v>
      </c>
      <c r="AU53" s="326">
        <v>0</v>
      </c>
      <c r="AV53" s="326">
        <v>0</v>
      </c>
      <c r="AW53" s="326">
        <v>0</v>
      </c>
      <c r="AX53" s="311">
        <v>0</v>
      </c>
      <c r="AY53" s="311">
        <v>0</v>
      </c>
      <c r="AZ53" s="311">
        <v>0</v>
      </c>
      <c r="BA53" s="311">
        <v>0</v>
      </c>
      <c r="BB53" s="311">
        <v>0</v>
      </c>
      <c r="BC53" s="301">
        <f t="shared" si="60"/>
        <v>0</v>
      </c>
      <c r="BD53" s="302">
        <f t="shared" si="69"/>
        <v>0</v>
      </c>
    </row>
    <row r="54" spans="1:56" s="22" customFormat="1" thickBot="1">
      <c r="A54" s="435"/>
      <c r="B54" s="339" t="s">
        <v>18</v>
      </c>
      <c r="C54" s="513">
        <f t="shared" ref="C54:N54" si="70">C52-C53</f>
        <v>0</v>
      </c>
      <c r="D54" s="345">
        <f t="shared" si="70"/>
        <v>0</v>
      </c>
      <c r="E54" s="345">
        <f t="shared" si="70"/>
        <v>0</v>
      </c>
      <c r="F54" s="345">
        <f t="shared" si="70"/>
        <v>0</v>
      </c>
      <c r="G54" s="345">
        <f t="shared" si="70"/>
        <v>0</v>
      </c>
      <c r="H54" s="356">
        <f t="shared" si="70"/>
        <v>0</v>
      </c>
      <c r="I54" s="356">
        <f t="shared" si="70"/>
        <v>0</v>
      </c>
      <c r="J54" s="356">
        <f t="shared" si="70"/>
        <v>0</v>
      </c>
      <c r="K54" s="345">
        <f t="shared" si="70"/>
        <v>0</v>
      </c>
      <c r="L54" s="345">
        <f t="shared" si="70"/>
        <v>0</v>
      </c>
      <c r="M54" s="345">
        <f t="shared" si="70"/>
        <v>0</v>
      </c>
      <c r="N54" s="345">
        <f t="shared" si="70"/>
        <v>0</v>
      </c>
      <c r="O54" s="306">
        <f t="shared" si="55"/>
        <v>0</v>
      </c>
      <c r="P54" s="307">
        <f t="shared" si="56"/>
        <v>0</v>
      </c>
      <c r="Q54" s="360"/>
      <c r="R54" s="320"/>
      <c r="S54" s="321"/>
      <c r="T54" s="322"/>
      <c r="U54" s="320"/>
      <c r="V54" s="355"/>
      <c r="W54" s="360"/>
      <c r="X54" s="435"/>
      <c r="Y54" s="339" t="s">
        <v>18</v>
      </c>
      <c r="Z54" s="513">
        <f t="shared" ref="Z54:AK54" si="71">Z52-Z53</f>
        <v>0</v>
      </c>
      <c r="AA54" s="345">
        <f t="shared" si="71"/>
        <v>0</v>
      </c>
      <c r="AB54" s="345">
        <f t="shared" si="71"/>
        <v>0</v>
      </c>
      <c r="AC54" s="345">
        <f t="shared" si="71"/>
        <v>0</v>
      </c>
      <c r="AD54" s="356">
        <f t="shared" si="71"/>
        <v>0</v>
      </c>
      <c r="AE54" s="356">
        <f t="shared" si="71"/>
        <v>0</v>
      </c>
      <c r="AF54" s="356">
        <f t="shared" si="71"/>
        <v>0</v>
      </c>
      <c r="AG54" s="345">
        <f t="shared" si="71"/>
        <v>0</v>
      </c>
      <c r="AH54" s="345">
        <f t="shared" si="71"/>
        <v>0</v>
      </c>
      <c r="AI54" s="345">
        <f t="shared" si="71"/>
        <v>0</v>
      </c>
      <c r="AJ54" s="345">
        <f t="shared" si="71"/>
        <v>0</v>
      </c>
      <c r="AK54" s="345">
        <f t="shared" si="71"/>
        <v>0</v>
      </c>
      <c r="AL54" s="306">
        <f t="shared" si="59"/>
        <v>0</v>
      </c>
      <c r="AM54" s="307">
        <f t="shared" si="68"/>
        <v>0</v>
      </c>
      <c r="AN54" s="360"/>
      <c r="AO54" s="435"/>
      <c r="AP54" s="339" t="s">
        <v>18</v>
      </c>
      <c r="AQ54" s="513">
        <f>AQ52-AQ53</f>
        <v>0</v>
      </c>
      <c r="AR54" s="345">
        <f t="shared" ref="AR54:BB54" si="72">AR52-AR53</f>
        <v>0</v>
      </c>
      <c r="AS54" s="345">
        <f t="shared" si="72"/>
        <v>0</v>
      </c>
      <c r="AT54" s="345">
        <f t="shared" si="72"/>
        <v>0</v>
      </c>
      <c r="AU54" s="356">
        <f t="shared" si="72"/>
        <v>0</v>
      </c>
      <c r="AV54" s="356">
        <f t="shared" si="72"/>
        <v>0</v>
      </c>
      <c r="AW54" s="356">
        <f t="shared" si="72"/>
        <v>0</v>
      </c>
      <c r="AX54" s="345">
        <f t="shared" si="72"/>
        <v>0</v>
      </c>
      <c r="AY54" s="345">
        <f t="shared" si="72"/>
        <v>0</v>
      </c>
      <c r="AZ54" s="345">
        <f t="shared" si="72"/>
        <v>0</v>
      </c>
      <c r="BA54" s="345">
        <f t="shared" si="72"/>
        <v>0</v>
      </c>
      <c r="BB54" s="345">
        <f t="shared" si="72"/>
        <v>0</v>
      </c>
      <c r="BC54" s="306">
        <f t="shared" si="60"/>
        <v>0</v>
      </c>
      <c r="BD54" s="307">
        <f t="shared" si="69"/>
        <v>0</v>
      </c>
    </row>
    <row r="55" spans="1:56" s="22" customFormat="1" ht="12" customHeight="1">
      <c r="A55" s="571" t="s">
        <v>85</v>
      </c>
      <c r="B55" s="299" t="s">
        <v>86</v>
      </c>
      <c r="C55" s="510">
        <f t="shared" ref="C55:P55" si="73">C7+C15+C23+C39+C47+C31</f>
        <v>53</v>
      </c>
      <c r="D55" s="511">
        <f t="shared" si="73"/>
        <v>85</v>
      </c>
      <c r="E55" s="511">
        <f t="shared" si="73"/>
        <v>112</v>
      </c>
      <c r="F55" s="511">
        <f t="shared" si="73"/>
        <v>100</v>
      </c>
      <c r="G55" s="511">
        <f t="shared" si="73"/>
        <v>74.474999999999994</v>
      </c>
      <c r="H55" s="514">
        <f t="shared" si="73"/>
        <v>149.85</v>
      </c>
      <c r="I55" s="514">
        <f t="shared" si="73"/>
        <v>95</v>
      </c>
      <c r="J55" s="514">
        <f t="shared" si="73"/>
        <v>89</v>
      </c>
      <c r="K55" s="511">
        <f t="shared" si="73"/>
        <v>98</v>
      </c>
      <c r="L55" s="511">
        <f t="shared" si="73"/>
        <v>95</v>
      </c>
      <c r="M55" s="511">
        <f t="shared" si="73"/>
        <v>84</v>
      </c>
      <c r="N55" s="511">
        <f t="shared" si="73"/>
        <v>101</v>
      </c>
      <c r="O55" s="333">
        <f t="shared" si="55"/>
        <v>758.32500000000005</v>
      </c>
      <c r="P55" s="334">
        <f t="shared" si="73"/>
        <v>1136.325</v>
      </c>
      <c r="Q55" s="352"/>
      <c r="R55" s="313"/>
      <c r="S55" s="314"/>
      <c r="T55" s="315">
        <f t="shared" ref="T55:T61" si="74">O55/$O$3</f>
        <v>2.9855314960629924</v>
      </c>
      <c r="U55" s="313">
        <f t="shared" ref="U55:U61" si="75">+O55/$I$1</f>
        <v>94.790625000000006</v>
      </c>
      <c r="V55" s="353">
        <f>IF(ISERR(O55/$O$55),0,(O55/$O$55))</f>
        <v>1</v>
      </c>
      <c r="W55" s="352"/>
      <c r="X55" s="434"/>
      <c r="Y55" s="299" t="s">
        <v>86</v>
      </c>
      <c r="Z55" s="510">
        <f t="shared" ref="Z55:AK55" si="76">Z7+Z15+Z23+Z39+Z47+Z31</f>
        <v>11501.46</v>
      </c>
      <c r="AA55" s="511">
        <f t="shared" si="76"/>
        <v>17626.8</v>
      </c>
      <c r="AB55" s="511">
        <f t="shared" si="76"/>
        <v>20432.07</v>
      </c>
      <c r="AC55" s="511">
        <f t="shared" si="76"/>
        <v>22394.91</v>
      </c>
      <c r="AD55" s="514">
        <f t="shared" si="76"/>
        <v>13102.2</v>
      </c>
      <c r="AE55" s="514">
        <f t="shared" si="76"/>
        <v>33906.99</v>
      </c>
      <c r="AF55" s="514">
        <f t="shared" si="76"/>
        <v>13907.82</v>
      </c>
      <c r="AG55" s="511">
        <f t="shared" si="76"/>
        <v>20257.78</v>
      </c>
      <c r="AH55" s="511">
        <f t="shared" si="76"/>
        <v>512669.17349999998</v>
      </c>
      <c r="AI55" s="511">
        <f t="shared" si="76"/>
        <v>24904.870000000003</v>
      </c>
      <c r="AJ55" s="511">
        <f t="shared" si="76"/>
        <v>9260.6777999999977</v>
      </c>
      <c r="AK55" s="511">
        <f t="shared" si="76"/>
        <v>24344.473699999999</v>
      </c>
      <c r="AL55" s="333">
        <f t="shared" si="59"/>
        <v>153130.03</v>
      </c>
      <c r="AM55" s="334">
        <f t="shared" ref="AM55:AM62" si="77">SUM(Z55:AK55)</f>
        <v>724309.22499999986</v>
      </c>
      <c r="AN55" s="352"/>
      <c r="AO55" s="434"/>
      <c r="AP55" s="299" t="s">
        <v>86</v>
      </c>
      <c r="AQ55" s="510">
        <f t="shared" ref="AQ55:BD55" si="78">AQ7+AQ15+AQ23+AQ39+AQ47+AQ31</f>
        <v>59456.46</v>
      </c>
      <c r="AR55" s="511">
        <f t="shared" si="78"/>
        <v>120930</v>
      </c>
      <c r="AS55" s="511">
        <f t="shared" si="78"/>
        <v>198944.07</v>
      </c>
      <c r="AT55" s="511">
        <f t="shared" si="78"/>
        <v>97020.11</v>
      </c>
      <c r="AU55" s="514">
        <f t="shared" si="78"/>
        <v>134091.21000000002</v>
      </c>
      <c r="AV55" s="514">
        <f t="shared" si="78"/>
        <v>141278.93</v>
      </c>
      <c r="AW55" s="514">
        <f t="shared" si="78"/>
        <v>221389.62</v>
      </c>
      <c r="AX55" s="511">
        <f t="shared" si="78"/>
        <v>83075.990000000005</v>
      </c>
      <c r="AY55" s="511">
        <f t="shared" si="78"/>
        <v>178288.89</v>
      </c>
      <c r="AZ55" s="511">
        <f t="shared" si="78"/>
        <v>103512.67</v>
      </c>
      <c r="BA55" s="511">
        <f t="shared" si="78"/>
        <v>114808.3</v>
      </c>
      <c r="BB55" s="511">
        <f t="shared" si="78"/>
        <v>180359.65</v>
      </c>
      <c r="BC55" s="333">
        <f t="shared" si="60"/>
        <v>1056186.3900000001</v>
      </c>
      <c r="BD55" s="334">
        <f t="shared" si="78"/>
        <v>1633155.9</v>
      </c>
    </row>
    <row r="56" spans="1:56" s="22" customFormat="1" ht="12">
      <c r="A56" s="571"/>
      <c r="B56" s="299" t="s">
        <v>96</v>
      </c>
      <c r="C56" s="512">
        <f t="shared" ref="C56:P56" si="79">C8+C16+C24+C40+C48+C32</f>
        <v>112.3</v>
      </c>
      <c r="D56" s="311">
        <f t="shared" si="79"/>
        <v>68.575000000000003</v>
      </c>
      <c r="E56" s="311">
        <f t="shared" si="79"/>
        <v>73</v>
      </c>
      <c r="F56" s="311">
        <f t="shared" si="79"/>
        <v>72</v>
      </c>
      <c r="G56" s="311">
        <f t="shared" si="79"/>
        <v>58.35</v>
      </c>
      <c r="H56" s="326">
        <f t="shared" si="79"/>
        <v>61.674999999999997</v>
      </c>
      <c r="I56" s="326">
        <f t="shared" si="79"/>
        <v>73.95</v>
      </c>
      <c r="J56" s="326">
        <f t="shared" si="79"/>
        <v>124.95</v>
      </c>
      <c r="K56" s="311">
        <f t="shared" si="79"/>
        <v>33</v>
      </c>
      <c r="L56" s="311">
        <f t="shared" si="79"/>
        <v>114</v>
      </c>
      <c r="M56" s="311">
        <f t="shared" si="79"/>
        <v>155.63679999999999</v>
      </c>
      <c r="N56" s="311">
        <f t="shared" si="79"/>
        <v>69.933400000000006</v>
      </c>
      <c r="O56" s="301">
        <f t="shared" si="55"/>
        <v>644.80000000000007</v>
      </c>
      <c r="P56" s="302">
        <f t="shared" si="79"/>
        <v>1017.3702</v>
      </c>
      <c r="Q56" s="352"/>
      <c r="R56" s="313">
        <f>+O56-O55</f>
        <v>-113.52499999999998</v>
      </c>
      <c r="S56" s="314">
        <f>IF(ISERR(R56/O55),0,(R56/O55))</f>
        <v>-0.14970494181254734</v>
      </c>
      <c r="T56" s="315">
        <f t="shared" si="74"/>
        <v>2.5385826771653548</v>
      </c>
      <c r="U56" s="313">
        <f t="shared" si="75"/>
        <v>80.600000000000009</v>
      </c>
      <c r="V56" s="353">
        <f>O56/$O$56</f>
        <v>1</v>
      </c>
      <c r="W56" s="352"/>
      <c r="X56" s="434"/>
      <c r="Y56" s="299" t="s">
        <v>96</v>
      </c>
      <c r="Z56" s="512">
        <f t="shared" ref="Z56:AK56" si="80">Z8+Z16+Z24+Z40+Z48+Z32</f>
        <v>33920.619999999995</v>
      </c>
      <c r="AA56" s="311">
        <f t="shared" si="80"/>
        <v>15208.2</v>
      </c>
      <c r="AB56" s="311">
        <f t="shared" si="80"/>
        <v>17508.150000000001</v>
      </c>
      <c r="AC56" s="311">
        <f t="shared" si="80"/>
        <v>27891.599999999999</v>
      </c>
      <c r="AD56" s="326">
        <f t="shared" si="80"/>
        <v>10283.049999999999</v>
      </c>
      <c r="AE56" s="326">
        <f t="shared" si="80"/>
        <v>11843.55</v>
      </c>
      <c r="AF56" s="326">
        <f t="shared" si="80"/>
        <v>15011.99</v>
      </c>
      <c r="AG56" s="311">
        <f t="shared" si="80"/>
        <v>25199.19</v>
      </c>
      <c r="AH56" s="311">
        <f t="shared" si="80"/>
        <v>4917.82</v>
      </c>
      <c r="AI56" s="311">
        <f t="shared" si="80"/>
        <v>22824.32</v>
      </c>
      <c r="AJ56" s="311">
        <f t="shared" si="80"/>
        <v>54537.657500000001</v>
      </c>
      <c r="AK56" s="311">
        <f t="shared" si="80"/>
        <v>28725.051299999999</v>
      </c>
      <c r="AL56" s="301">
        <f t="shared" si="59"/>
        <v>156866.35</v>
      </c>
      <c r="AM56" s="302">
        <f t="shared" si="77"/>
        <v>267871.19880000001</v>
      </c>
      <c r="AN56" s="352"/>
      <c r="AO56" s="434"/>
      <c r="AP56" s="299" t="s">
        <v>96</v>
      </c>
      <c r="AQ56" s="512">
        <f t="shared" ref="AQ56:BD56" si="81">AQ8+AQ16+AQ24+AQ40+AQ48+AQ32</f>
        <v>208327.1231</v>
      </c>
      <c r="AR56" s="311">
        <f t="shared" si="81"/>
        <v>63068.493699999999</v>
      </c>
      <c r="AS56" s="311">
        <f t="shared" si="81"/>
        <v>162422.6</v>
      </c>
      <c r="AT56" s="311">
        <f t="shared" si="81"/>
        <v>92967</v>
      </c>
      <c r="AU56" s="326">
        <f t="shared" si="81"/>
        <v>111321.45</v>
      </c>
      <c r="AV56" s="326">
        <f t="shared" si="81"/>
        <v>103316.13320000001</v>
      </c>
      <c r="AW56" s="326">
        <f t="shared" si="81"/>
        <v>107178.39</v>
      </c>
      <c r="AX56" s="311">
        <f t="shared" si="81"/>
        <v>189909.19</v>
      </c>
      <c r="AY56" s="311">
        <f t="shared" si="81"/>
        <v>83295.820000000007</v>
      </c>
      <c r="AZ56" s="311">
        <f t="shared" si="81"/>
        <v>184056.91999999998</v>
      </c>
      <c r="BA56" s="311">
        <f t="shared" si="81"/>
        <v>172804.6575</v>
      </c>
      <c r="BB56" s="311">
        <f t="shared" si="81"/>
        <v>110035.9302</v>
      </c>
      <c r="BC56" s="301">
        <f t="shared" si="60"/>
        <v>1038510.3800000001</v>
      </c>
      <c r="BD56" s="302">
        <f t="shared" si="81"/>
        <v>1588703.7077000001</v>
      </c>
    </row>
    <row r="57" spans="1:56" s="22" customFormat="1" ht="12" customHeight="1">
      <c r="A57" s="434"/>
      <c r="B57" s="299" t="s">
        <v>119</v>
      </c>
      <c r="C57" s="512">
        <f t="shared" ref="C57:P57" si="82">C9+C17+C25+C41+C49+C33</f>
        <v>86.5702</v>
      </c>
      <c r="D57" s="311">
        <f t="shared" si="82"/>
        <v>96.4679</v>
      </c>
      <c r="E57" s="311">
        <f t="shared" si="82"/>
        <v>116.83109999999999</v>
      </c>
      <c r="F57" s="311">
        <f t="shared" si="82"/>
        <v>109.8081</v>
      </c>
      <c r="G57" s="311">
        <f t="shared" si="82"/>
        <v>154.3426</v>
      </c>
      <c r="H57" s="326">
        <f t="shared" si="82"/>
        <v>110.5012</v>
      </c>
      <c r="I57" s="326">
        <f t="shared" si="82"/>
        <v>135.11930000000001</v>
      </c>
      <c r="J57" s="326">
        <f t="shared" si="82"/>
        <v>152.87710000000001</v>
      </c>
      <c r="K57" s="311">
        <f t="shared" si="82"/>
        <v>133.40120000000002</v>
      </c>
      <c r="L57" s="311">
        <f t="shared" si="82"/>
        <v>163.9624</v>
      </c>
      <c r="M57" s="311">
        <f t="shared" si="82"/>
        <v>48.8874</v>
      </c>
      <c r="N57" s="311">
        <f t="shared" si="82"/>
        <v>95.183999999999997</v>
      </c>
      <c r="O57" s="301">
        <f t="shared" si="55"/>
        <v>962.51750000000004</v>
      </c>
      <c r="P57" s="302">
        <f t="shared" si="82"/>
        <v>1403.9525000000003</v>
      </c>
      <c r="Q57" s="352"/>
      <c r="R57" s="313">
        <f>+O57-O55</f>
        <v>204.1925</v>
      </c>
      <c r="S57" s="314">
        <f>IF(ISERR(R57/O56),0,(R57/O56))</f>
        <v>0.31667571339950368</v>
      </c>
      <c r="T57" s="315">
        <f t="shared" si="74"/>
        <v>3.7894389763779528</v>
      </c>
      <c r="U57" s="313">
        <f t="shared" si="75"/>
        <v>120.31468750000001</v>
      </c>
      <c r="V57" s="353">
        <f>O57/$O$57</f>
        <v>1</v>
      </c>
      <c r="W57" s="352"/>
      <c r="X57" s="434"/>
      <c r="Y57" s="299" t="s">
        <v>119</v>
      </c>
      <c r="Z57" s="512">
        <f t="shared" ref="Z57:AK57" si="83">Z9+Z17+Z25+Z41+Z49+Z33</f>
        <v>52693.625499999995</v>
      </c>
      <c r="AA57" s="311">
        <f t="shared" si="83"/>
        <v>41706.997799999997</v>
      </c>
      <c r="AB57" s="311">
        <f t="shared" si="83"/>
        <v>37018.917800000003</v>
      </c>
      <c r="AC57" s="311">
        <f t="shared" si="83"/>
        <v>53200.868300000002</v>
      </c>
      <c r="AD57" s="326">
        <f t="shared" si="83"/>
        <v>61718.286399999997</v>
      </c>
      <c r="AE57" s="326">
        <f t="shared" si="83"/>
        <v>53034.492299999998</v>
      </c>
      <c r="AF57" s="326">
        <f t="shared" si="83"/>
        <v>47590.786399999997</v>
      </c>
      <c r="AG57" s="311">
        <f t="shared" si="83"/>
        <v>79398.998900000006</v>
      </c>
      <c r="AH57" s="311">
        <f t="shared" si="83"/>
        <v>48188.294800000003</v>
      </c>
      <c r="AI57" s="311">
        <f t="shared" si="83"/>
        <v>58715.050199999998</v>
      </c>
      <c r="AJ57" s="311">
        <f t="shared" si="83"/>
        <v>33899.928699999997</v>
      </c>
      <c r="AK57" s="311">
        <f t="shared" si="83"/>
        <v>47463.610200000003</v>
      </c>
      <c r="AL57" s="301">
        <f t="shared" si="59"/>
        <v>426362.97339999996</v>
      </c>
      <c r="AM57" s="302">
        <f t="shared" si="77"/>
        <v>614629.85730000003</v>
      </c>
      <c r="AN57" s="352"/>
      <c r="AO57" s="434"/>
      <c r="AP57" s="299" t="s">
        <v>119</v>
      </c>
      <c r="AQ57" s="512">
        <f t="shared" ref="AQ57:BD57" si="84">AQ9+AQ17+AQ25+AQ41+AQ49+AQ33</f>
        <v>152356.628</v>
      </c>
      <c r="AR57" s="311">
        <f t="shared" si="84"/>
        <v>114869.8876</v>
      </c>
      <c r="AS57" s="311">
        <f t="shared" si="84"/>
        <v>173650.022</v>
      </c>
      <c r="AT57" s="311">
        <f t="shared" si="84"/>
        <v>147128.96100000001</v>
      </c>
      <c r="AU57" s="326">
        <f t="shared" si="84"/>
        <v>175793.35639999999</v>
      </c>
      <c r="AV57" s="326">
        <f t="shared" si="84"/>
        <v>165079.97590000002</v>
      </c>
      <c r="AW57" s="326">
        <f t="shared" si="84"/>
        <v>177071.4909</v>
      </c>
      <c r="AX57" s="311">
        <f t="shared" si="84"/>
        <v>167042.23979999998</v>
      </c>
      <c r="AY57" s="311">
        <f t="shared" si="84"/>
        <v>170556.12839999999</v>
      </c>
      <c r="AZ57" s="311">
        <f t="shared" si="84"/>
        <v>195561.57019999999</v>
      </c>
      <c r="BA57" s="311">
        <f t="shared" si="84"/>
        <v>89010.688699999999</v>
      </c>
      <c r="BB57" s="311">
        <f t="shared" si="84"/>
        <v>111598.20020000001</v>
      </c>
      <c r="BC57" s="301">
        <f t="shared" si="60"/>
        <v>1272992.5616000001</v>
      </c>
      <c r="BD57" s="302">
        <f t="shared" si="84"/>
        <v>1839719.1491000003</v>
      </c>
    </row>
    <row r="58" spans="1:56" s="22" customFormat="1" ht="12">
      <c r="A58" s="434"/>
      <c r="B58" s="299" t="s">
        <v>124</v>
      </c>
      <c r="C58" s="512">
        <f t="shared" ref="C58:P58" si="85">C10+C18+C26+C42+C50+C34</f>
        <v>51.8874</v>
      </c>
      <c r="D58" s="311">
        <f t="shared" si="85"/>
        <v>15.616099999999999</v>
      </c>
      <c r="E58" s="311">
        <f t="shared" si="85"/>
        <v>20.9207</v>
      </c>
      <c r="F58" s="311">
        <f t="shared" si="85"/>
        <v>17.870699999999999</v>
      </c>
      <c r="G58" s="311">
        <f t="shared" si="85"/>
        <v>63.7288</v>
      </c>
      <c r="H58" s="326">
        <f t="shared" si="85"/>
        <v>13.5115</v>
      </c>
      <c r="I58" s="326">
        <f t="shared" si="85"/>
        <v>16.171610000000001</v>
      </c>
      <c r="J58" s="326">
        <f t="shared" si="85"/>
        <v>1.5</v>
      </c>
      <c r="K58" s="311">
        <f t="shared" si="85"/>
        <v>9.9250000000000007</v>
      </c>
      <c r="L58" s="311">
        <f t="shared" si="85"/>
        <v>3</v>
      </c>
      <c r="M58" s="311">
        <f t="shared" si="85"/>
        <v>3</v>
      </c>
      <c r="N58" s="311">
        <f t="shared" si="85"/>
        <v>1</v>
      </c>
      <c r="O58" s="301">
        <f t="shared" si="55"/>
        <v>201.20681000000002</v>
      </c>
      <c r="P58" s="302">
        <f t="shared" si="85"/>
        <v>218.13181</v>
      </c>
      <c r="Q58" s="352"/>
      <c r="R58" s="313">
        <f>+O58-O56</f>
        <v>-443.59319000000005</v>
      </c>
      <c r="S58" s="314">
        <f>IF(ISERR(R58/O57),0,(R58/O57))</f>
        <v>-0.46086766214640257</v>
      </c>
      <c r="T58" s="315">
        <f t="shared" si="74"/>
        <v>0.79215279527559057</v>
      </c>
      <c r="U58" s="313">
        <f t="shared" si="75"/>
        <v>25.150851250000002</v>
      </c>
      <c r="V58" s="353">
        <f>O58/$O$57</f>
        <v>0.20904223559571644</v>
      </c>
      <c r="W58" s="352"/>
      <c r="X58" s="434"/>
      <c r="Y58" s="299" t="s">
        <v>124</v>
      </c>
      <c r="Z58" s="512">
        <f t="shared" ref="Z58:AK58" si="86">Z10+Z18+Z26+Z42+Z50+Z34</f>
        <v>33956.368600000002</v>
      </c>
      <c r="AA58" s="311">
        <f t="shared" si="86"/>
        <v>0</v>
      </c>
      <c r="AB58" s="311">
        <f t="shared" si="86"/>
        <v>0</v>
      </c>
      <c r="AC58" s="311">
        <f t="shared" si="86"/>
        <v>0</v>
      </c>
      <c r="AD58" s="326">
        <f t="shared" si="86"/>
        <v>22049.970300000001</v>
      </c>
      <c r="AE58" s="326">
        <f t="shared" si="86"/>
        <v>0</v>
      </c>
      <c r="AF58" s="326">
        <f t="shared" si="86"/>
        <v>0</v>
      </c>
      <c r="AG58" s="311">
        <f t="shared" si="86"/>
        <v>0</v>
      </c>
      <c r="AH58" s="311">
        <f t="shared" si="86"/>
        <v>0</v>
      </c>
      <c r="AI58" s="311">
        <f t="shared" si="86"/>
        <v>0</v>
      </c>
      <c r="AJ58" s="311">
        <f t="shared" si="86"/>
        <v>0</v>
      </c>
      <c r="AK58" s="311">
        <f t="shared" si="86"/>
        <v>0</v>
      </c>
      <c r="AL58" s="301">
        <f t="shared" si="59"/>
        <v>56006.338900000002</v>
      </c>
      <c r="AM58" s="302">
        <f t="shared" si="77"/>
        <v>56006.338900000002</v>
      </c>
      <c r="AN58" s="352"/>
      <c r="AO58" s="434"/>
      <c r="AP58" s="299" t="s">
        <v>124</v>
      </c>
      <c r="AQ58" s="512">
        <f t="shared" ref="AQ58:BD58" si="87">AQ10+AQ18+AQ26+AQ42+AQ50+AQ34</f>
        <v>101776.6486</v>
      </c>
      <c r="AR58" s="311">
        <f t="shared" si="87"/>
        <v>48706.213300000003</v>
      </c>
      <c r="AS58" s="311">
        <f t="shared" si="87"/>
        <v>66070.172900000005</v>
      </c>
      <c r="AT58" s="311">
        <f t="shared" si="87"/>
        <v>53131.562899999997</v>
      </c>
      <c r="AU58" s="326">
        <f t="shared" si="87"/>
        <v>85038.315799999997</v>
      </c>
      <c r="AV58" s="326">
        <f t="shared" si="87"/>
        <v>44925.863799999999</v>
      </c>
      <c r="AW58" s="326">
        <f t="shared" si="87"/>
        <v>67693.623399999997</v>
      </c>
      <c r="AX58" s="311">
        <f t="shared" si="87"/>
        <v>6450</v>
      </c>
      <c r="AY58" s="311">
        <f t="shared" si="87"/>
        <v>42677.5</v>
      </c>
      <c r="AZ58" s="311">
        <f t="shared" si="87"/>
        <v>12900</v>
      </c>
      <c r="BA58" s="311">
        <f t="shared" si="87"/>
        <v>12900</v>
      </c>
      <c r="BB58" s="311">
        <f t="shared" si="87"/>
        <v>4300</v>
      </c>
      <c r="BC58" s="301">
        <f t="shared" si="60"/>
        <v>473792.4007</v>
      </c>
      <c r="BD58" s="302">
        <f t="shared" si="87"/>
        <v>546569.9007</v>
      </c>
    </row>
    <row r="59" spans="1:56" s="22" customFormat="1" ht="12">
      <c r="A59" s="475"/>
      <c r="B59" s="299" t="s">
        <v>139</v>
      </c>
      <c r="C59" s="512">
        <f t="shared" ref="C59:P59" si="88">C11+C19+C27+C43+C51+C35</f>
        <v>1</v>
      </c>
      <c r="D59" s="311">
        <f t="shared" si="88"/>
        <v>1</v>
      </c>
      <c r="E59" s="311">
        <f t="shared" si="88"/>
        <v>2</v>
      </c>
      <c r="F59" s="311">
        <f t="shared" si="88"/>
        <v>0</v>
      </c>
      <c r="G59" s="311">
        <f t="shared" si="88"/>
        <v>4</v>
      </c>
      <c r="H59" s="326">
        <f t="shared" si="88"/>
        <v>2</v>
      </c>
      <c r="I59" s="326">
        <f t="shared" si="88"/>
        <v>43.455199999999998</v>
      </c>
      <c r="J59" s="326">
        <f t="shared" si="88"/>
        <v>135.48060000000001</v>
      </c>
      <c r="K59" s="311">
        <f t="shared" si="88"/>
        <v>89.138000000000005</v>
      </c>
      <c r="L59" s="311">
        <f t="shared" si="88"/>
        <v>111.1277</v>
      </c>
      <c r="M59" s="311">
        <f t="shared" si="88"/>
        <v>121.23</v>
      </c>
      <c r="N59" s="311">
        <f t="shared" si="88"/>
        <v>67.625500000000002</v>
      </c>
      <c r="O59" s="301">
        <f t="shared" si="55"/>
        <v>188.9358</v>
      </c>
      <c r="P59" s="302">
        <f t="shared" si="88"/>
        <v>578.05700000000002</v>
      </c>
      <c r="Q59" s="352"/>
      <c r="R59" s="313">
        <f t="shared" ref="R59:R60" si="89">+O59-O57</f>
        <v>-773.58170000000007</v>
      </c>
      <c r="S59" s="314">
        <f t="shared" ref="S59:S60" si="90">IF(ISERR(R59/O58),0,(R59/O58))</f>
        <v>-3.8447093316573131</v>
      </c>
      <c r="T59" s="315">
        <f t="shared" ref="T59:T60" si="91">O59/$O$3</f>
        <v>0.74384173228346462</v>
      </c>
      <c r="U59" s="313">
        <f t="shared" ref="U59:U60" si="92">+O59/$I$1</f>
        <v>23.616975</v>
      </c>
      <c r="V59" s="353">
        <f t="shared" ref="V59:V60" si="93">O59/$O$57</f>
        <v>0.19629336609464243</v>
      </c>
      <c r="W59" s="352"/>
      <c r="X59" s="475"/>
      <c r="Y59" s="299" t="s">
        <v>139</v>
      </c>
      <c r="Z59" s="512">
        <f t="shared" ref="Z59:AK59" si="94">Z11+Z19+Z27+Z43+Z51+Z35</f>
        <v>0</v>
      </c>
      <c r="AA59" s="311">
        <f t="shared" si="94"/>
        <v>0</v>
      </c>
      <c r="AB59" s="311">
        <f t="shared" si="94"/>
        <v>0</v>
      </c>
      <c r="AC59" s="311">
        <f t="shared" si="94"/>
        <v>0</v>
      </c>
      <c r="AD59" s="326">
        <f t="shared" si="94"/>
        <v>0</v>
      </c>
      <c r="AE59" s="326">
        <f t="shared" si="94"/>
        <v>0</v>
      </c>
      <c r="AF59" s="326">
        <f t="shared" si="94"/>
        <v>36290.709600000002</v>
      </c>
      <c r="AG59" s="311">
        <f t="shared" si="94"/>
        <v>39990.816100000004</v>
      </c>
      <c r="AH59" s="311">
        <f t="shared" si="94"/>
        <v>44208.938900000001</v>
      </c>
      <c r="AI59" s="311">
        <f t="shared" si="94"/>
        <v>47006.610800000002</v>
      </c>
      <c r="AJ59" s="311">
        <f t="shared" si="94"/>
        <v>52009.794300000001</v>
      </c>
      <c r="AK59" s="311">
        <f t="shared" si="94"/>
        <v>23656.397800000002</v>
      </c>
      <c r="AL59" s="301">
        <f t="shared" si="59"/>
        <v>76281.525699999998</v>
      </c>
      <c r="AM59" s="302">
        <f t="shared" ref="AM59" si="95">SUM(Z59:AK59)</f>
        <v>243163.26750000002</v>
      </c>
      <c r="AN59" s="352"/>
      <c r="AO59" s="475"/>
      <c r="AP59" s="299" t="s">
        <v>139</v>
      </c>
      <c r="AQ59" s="512">
        <f t="shared" ref="AQ59:BD59" si="96">AQ11+AQ19+AQ27+AQ43+AQ51+AQ35</f>
        <v>4300</v>
      </c>
      <c r="AR59" s="311">
        <f t="shared" si="96"/>
        <v>4300</v>
      </c>
      <c r="AS59" s="311">
        <f t="shared" si="96"/>
        <v>8600</v>
      </c>
      <c r="AT59" s="311">
        <f t="shared" si="96"/>
        <v>0</v>
      </c>
      <c r="AU59" s="326">
        <f t="shared" si="96"/>
        <v>17200</v>
      </c>
      <c r="AV59" s="326">
        <f t="shared" si="96"/>
        <v>8600</v>
      </c>
      <c r="AW59" s="326">
        <f t="shared" si="96"/>
        <v>58409.869599999998</v>
      </c>
      <c r="AX59" s="326">
        <f t="shared" si="96"/>
        <v>126706.87609999999</v>
      </c>
      <c r="AY59" s="311">
        <f t="shared" si="96"/>
        <v>99760.228900000002</v>
      </c>
      <c r="AZ59" s="311">
        <f t="shared" si="96"/>
        <v>105386.3008</v>
      </c>
      <c r="BA59" s="311">
        <f t="shared" si="96"/>
        <v>107027.29429999999</v>
      </c>
      <c r="BB59" s="311">
        <f t="shared" si="96"/>
        <v>552833.43799999997</v>
      </c>
      <c r="BC59" s="301">
        <f t="shared" si="60"/>
        <v>228116.7457</v>
      </c>
      <c r="BD59" s="302">
        <f t="shared" si="96"/>
        <v>1093124.0077</v>
      </c>
    </row>
    <row r="60" spans="1:56" s="22" customFormat="1" ht="12">
      <c r="A60" s="434"/>
      <c r="B60" s="299" t="s">
        <v>193</v>
      </c>
      <c r="C60" s="512">
        <f t="shared" ref="C60:P60" si="97">C12+C20+C28+C44+C52+C36</f>
        <v>88.100500000000011</v>
      </c>
      <c r="D60" s="327">
        <f t="shared" si="97"/>
        <v>78.125500000000002</v>
      </c>
      <c r="E60" s="326">
        <f t="shared" si="97"/>
        <v>109.1277</v>
      </c>
      <c r="F60" s="327">
        <f t="shared" si="97"/>
        <v>82.138000000000005</v>
      </c>
      <c r="G60" s="326">
        <f t="shared" si="97"/>
        <v>70.547200000000004</v>
      </c>
      <c r="H60" s="326">
        <f t="shared" si="97"/>
        <v>105.82080000000001</v>
      </c>
      <c r="I60" s="326">
        <f t="shared" si="97"/>
        <v>131.5369</v>
      </c>
      <c r="J60" s="326">
        <f t="shared" si="97"/>
        <v>46.455199999999998</v>
      </c>
      <c r="K60" s="328">
        <f t="shared" si="97"/>
        <v>88</v>
      </c>
      <c r="L60" s="328">
        <f t="shared" si="97"/>
        <v>88</v>
      </c>
      <c r="M60" s="328">
        <f t="shared" si="97"/>
        <v>66</v>
      </c>
      <c r="N60" s="328">
        <f t="shared" si="97"/>
        <v>66</v>
      </c>
      <c r="O60" s="301">
        <f t="shared" si="55"/>
        <v>711.85180000000003</v>
      </c>
      <c r="P60" s="302">
        <f t="shared" si="97"/>
        <v>1019.8518</v>
      </c>
      <c r="Q60" s="352"/>
      <c r="R60" s="313">
        <f t="shared" si="89"/>
        <v>510.64499000000001</v>
      </c>
      <c r="S60" s="314">
        <f t="shared" si="90"/>
        <v>2.7027434186639061</v>
      </c>
      <c r="T60" s="315">
        <f t="shared" si="91"/>
        <v>2.8025661417322834</v>
      </c>
      <c r="U60" s="313">
        <f t="shared" si="92"/>
        <v>88.981475000000003</v>
      </c>
      <c r="V60" s="353">
        <f t="shared" si="93"/>
        <v>0.73957283893539594</v>
      </c>
      <c r="W60" s="352"/>
      <c r="X60" s="434"/>
      <c r="Y60" s="299" t="s">
        <v>193</v>
      </c>
      <c r="Z60" s="512">
        <f t="shared" ref="Z60:AK60" si="98">Z12+Z20+Z28+Z44+Z52+Z36</f>
        <v>39970.688999999998</v>
      </c>
      <c r="AA60" s="327">
        <f t="shared" si="98"/>
        <v>28691.768599999999</v>
      </c>
      <c r="AB60" s="326">
        <f t="shared" si="98"/>
        <v>30785.930700000001</v>
      </c>
      <c r="AC60" s="327">
        <f t="shared" si="98"/>
        <v>29862.596699999998</v>
      </c>
      <c r="AD60" s="326">
        <f t="shared" si="98"/>
        <v>20655.327700000002</v>
      </c>
      <c r="AE60" s="326">
        <f t="shared" si="98"/>
        <v>28953.891599999999</v>
      </c>
      <c r="AF60" s="326">
        <f t="shared" si="98"/>
        <v>44185.344299999997</v>
      </c>
      <c r="AG60" s="326">
        <f t="shared" si="98"/>
        <v>22580.83</v>
      </c>
      <c r="AH60" s="328">
        <f t="shared" si="98"/>
        <v>24178</v>
      </c>
      <c r="AI60" s="328">
        <f t="shared" si="98"/>
        <v>28908</v>
      </c>
      <c r="AJ60" s="328">
        <f t="shared" si="98"/>
        <v>22902</v>
      </c>
      <c r="AK60" s="328">
        <f t="shared" si="98"/>
        <v>22902</v>
      </c>
      <c r="AL60" s="301">
        <f t="shared" si="59"/>
        <v>245686.3786</v>
      </c>
      <c r="AM60" s="302">
        <f t="shared" si="77"/>
        <v>344576.3786</v>
      </c>
      <c r="AN60" s="352"/>
      <c r="AO60" s="434"/>
      <c r="AP60" s="299" t="s">
        <v>193</v>
      </c>
      <c r="AQ60" s="512">
        <f t="shared" ref="AQ60:BD61" si="99">AQ12+AQ20+AQ28+AQ44+AQ52+AQ36</f>
        <v>89913.819000000003</v>
      </c>
      <c r="AR60" s="327">
        <f t="shared" si="99"/>
        <v>74900.41859999999</v>
      </c>
      <c r="AS60" s="326">
        <f t="shared" si="99"/>
        <v>93658.250700000004</v>
      </c>
      <c r="AT60" s="327">
        <f t="shared" si="99"/>
        <v>80989.176699999996</v>
      </c>
      <c r="AU60" s="326">
        <f t="shared" si="99"/>
        <v>60573.587699999996</v>
      </c>
      <c r="AV60" s="326">
        <f t="shared" si="99"/>
        <v>90862.821599999996</v>
      </c>
      <c r="AW60" s="326">
        <f t="shared" si="99"/>
        <v>124687.2343</v>
      </c>
      <c r="AX60" s="326">
        <f t="shared" si="99"/>
        <v>53071.47</v>
      </c>
      <c r="AY60" s="328">
        <f t="shared" si="99"/>
        <v>75548</v>
      </c>
      <c r="AZ60" s="328">
        <f t="shared" si="99"/>
        <v>82128</v>
      </c>
      <c r="BA60" s="328">
        <f t="shared" si="99"/>
        <v>63252</v>
      </c>
      <c r="BB60" s="328">
        <f t="shared" si="99"/>
        <v>63252</v>
      </c>
      <c r="BC60" s="301">
        <f t="shared" si="60"/>
        <v>668656.77859999996</v>
      </c>
      <c r="BD60" s="302">
        <f t="shared" si="99"/>
        <v>952836.77859999996</v>
      </c>
    </row>
    <row r="61" spans="1:56" s="22" customFormat="1" ht="12">
      <c r="A61" s="434"/>
      <c r="B61" s="299" t="s">
        <v>194</v>
      </c>
      <c r="C61" s="512">
        <f t="shared" ref="C61:P61" si="100">C13+C21+C29+C45+C53+C37</f>
        <v>101</v>
      </c>
      <c r="D61" s="311">
        <f t="shared" si="100"/>
        <v>101</v>
      </c>
      <c r="E61" s="311">
        <f t="shared" si="100"/>
        <v>101</v>
      </c>
      <c r="F61" s="311">
        <f t="shared" si="100"/>
        <v>89</v>
      </c>
      <c r="G61" s="311">
        <f t="shared" si="100"/>
        <v>39</v>
      </c>
      <c r="H61" s="326">
        <f t="shared" si="100"/>
        <v>27</v>
      </c>
      <c r="I61" s="326">
        <f t="shared" si="100"/>
        <v>11</v>
      </c>
      <c r="J61" s="311">
        <f t="shared" si="100"/>
        <v>11</v>
      </c>
      <c r="K61" s="311">
        <f t="shared" si="100"/>
        <v>11</v>
      </c>
      <c r="L61" s="311">
        <f t="shared" si="100"/>
        <v>11</v>
      </c>
      <c r="M61" s="311">
        <f t="shared" si="100"/>
        <v>11</v>
      </c>
      <c r="N61" s="311">
        <f t="shared" si="100"/>
        <v>12</v>
      </c>
      <c r="O61" s="301">
        <f t="shared" si="55"/>
        <v>480</v>
      </c>
      <c r="P61" s="302">
        <f t="shared" si="100"/>
        <v>525</v>
      </c>
      <c r="Q61" s="352"/>
      <c r="R61" s="313"/>
      <c r="S61" s="314"/>
      <c r="T61" s="315">
        <f t="shared" si="74"/>
        <v>1.889763779527559</v>
      </c>
      <c r="U61" s="313">
        <f t="shared" si="75"/>
        <v>60</v>
      </c>
      <c r="V61" s="353">
        <f>O61/$O$57</f>
        <v>0.49869223156981557</v>
      </c>
      <c r="W61" s="352"/>
      <c r="X61" s="434"/>
      <c r="Y61" s="299" t="s">
        <v>194</v>
      </c>
      <c r="Z61" s="512">
        <f t="shared" ref="Z61:AK61" si="101">Z13+Z21+Z29+Z45+Z53+Z37</f>
        <v>46586.62</v>
      </c>
      <c r="AA61" s="311">
        <f t="shared" si="101"/>
        <v>46051.62</v>
      </c>
      <c r="AB61" s="311">
        <f t="shared" si="101"/>
        <v>46586.62</v>
      </c>
      <c r="AC61" s="311">
        <f t="shared" si="101"/>
        <v>41076.18</v>
      </c>
      <c r="AD61" s="326">
        <f t="shared" si="101"/>
        <v>20880.18</v>
      </c>
      <c r="AE61" s="326">
        <f t="shared" si="101"/>
        <v>15619.74</v>
      </c>
      <c r="AF61" s="311">
        <f t="shared" si="101"/>
        <v>9270.82</v>
      </c>
      <c r="AG61" s="311">
        <f t="shared" si="101"/>
        <v>8735.82</v>
      </c>
      <c r="AH61" s="311">
        <f t="shared" si="101"/>
        <v>9270.82</v>
      </c>
      <c r="AI61" s="311">
        <f t="shared" si="101"/>
        <v>8735.82</v>
      </c>
      <c r="AJ61" s="311">
        <f t="shared" si="101"/>
        <v>9270.82</v>
      </c>
      <c r="AK61" s="311">
        <f t="shared" si="101"/>
        <v>9400.44</v>
      </c>
      <c r="AL61" s="301">
        <f t="shared" si="59"/>
        <v>234807.6</v>
      </c>
      <c r="AM61" s="302">
        <f t="shared" si="77"/>
        <v>271485.5</v>
      </c>
      <c r="AN61" s="352"/>
      <c r="AO61" s="434"/>
      <c r="AP61" s="299" t="s">
        <v>194</v>
      </c>
      <c r="AQ61" s="512">
        <f t="shared" si="99"/>
        <v>98280</v>
      </c>
      <c r="AR61" s="311">
        <f t="shared" si="99"/>
        <v>96860</v>
      </c>
      <c r="AS61" s="311">
        <f t="shared" si="99"/>
        <v>98280</v>
      </c>
      <c r="AT61" s="311">
        <f t="shared" si="99"/>
        <v>86540</v>
      </c>
      <c r="AU61" s="326">
        <f t="shared" si="99"/>
        <v>44960</v>
      </c>
      <c r="AV61" s="326">
        <f t="shared" si="99"/>
        <v>38080</v>
      </c>
      <c r="AW61" s="326">
        <f t="shared" si="99"/>
        <v>20880</v>
      </c>
      <c r="AX61" s="311">
        <f t="shared" si="99"/>
        <v>19460</v>
      </c>
      <c r="AY61" s="311">
        <f t="shared" si="99"/>
        <v>20880</v>
      </c>
      <c r="AZ61" s="311">
        <f t="shared" si="99"/>
        <v>19460</v>
      </c>
      <c r="BA61" s="311">
        <f t="shared" si="99"/>
        <v>20880</v>
      </c>
      <c r="BB61" s="311">
        <f t="shared" si="99"/>
        <v>25180</v>
      </c>
      <c r="BC61" s="301">
        <f t="shared" si="60"/>
        <v>503340</v>
      </c>
      <c r="BD61" s="302">
        <f>BD13+BD21+BD29+BD45+BD53+BD37</f>
        <v>589740</v>
      </c>
    </row>
    <row r="62" spans="1:56" s="22" customFormat="1" thickBot="1">
      <c r="A62" s="436"/>
      <c r="B62" s="305" t="s">
        <v>18</v>
      </c>
      <c r="C62" s="513">
        <f t="shared" ref="C62:N62" si="102">C60-C61</f>
        <v>-12.899499999999989</v>
      </c>
      <c r="D62" s="345">
        <f t="shared" si="102"/>
        <v>-22.874499999999998</v>
      </c>
      <c r="E62" s="345">
        <f t="shared" si="102"/>
        <v>8.1277000000000044</v>
      </c>
      <c r="F62" s="345">
        <f t="shared" si="102"/>
        <v>-6.8619999999999948</v>
      </c>
      <c r="G62" s="345">
        <f t="shared" si="102"/>
        <v>31.547200000000004</v>
      </c>
      <c r="H62" s="345">
        <f t="shared" si="102"/>
        <v>78.820800000000006</v>
      </c>
      <c r="I62" s="345">
        <f t="shared" si="102"/>
        <v>120.5369</v>
      </c>
      <c r="J62" s="345">
        <f t="shared" si="102"/>
        <v>35.455199999999998</v>
      </c>
      <c r="K62" s="345">
        <f t="shared" si="102"/>
        <v>77</v>
      </c>
      <c r="L62" s="345">
        <f t="shared" si="102"/>
        <v>77</v>
      </c>
      <c r="M62" s="345">
        <f t="shared" si="102"/>
        <v>55</v>
      </c>
      <c r="N62" s="345">
        <f t="shared" si="102"/>
        <v>54</v>
      </c>
      <c r="O62" s="306">
        <f t="shared" si="55"/>
        <v>231.85180000000003</v>
      </c>
      <c r="P62" s="307">
        <f>SUM(C62:N62)</f>
        <v>494.85180000000003</v>
      </c>
      <c r="Q62" s="360"/>
      <c r="R62" s="330"/>
      <c r="S62" s="321"/>
      <c r="T62" s="322"/>
      <c r="U62" s="321"/>
      <c r="V62" s="355"/>
      <c r="W62" s="360"/>
      <c r="X62" s="436"/>
      <c r="Y62" s="305" t="s">
        <v>18</v>
      </c>
      <c r="Z62" s="513">
        <f t="shared" ref="Z62:AK62" si="103">Z60-Z61</f>
        <v>-6615.9310000000041</v>
      </c>
      <c r="AA62" s="345">
        <f t="shared" si="103"/>
        <v>-17359.851400000003</v>
      </c>
      <c r="AB62" s="345">
        <f t="shared" si="103"/>
        <v>-15800.689300000002</v>
      </c>
      <c r="AC62" s="345">
        <f t="shared" si="103"/>
        <v>-11213.583300000002</v>
      </c>
      <c r="AD62" s="345">
        <f t="shared" si="103"/>
        <v>-224.85229999999865</v>
      </c>
      <c r="AE62" s="356">
        <f t="shared" si="103"/>
        <v>13334.151599999999</v>
      </c>
      <c r="AF62" s="345">
        <f t="shared" si="103"/>
        <v>34914.524299999997</v>
      </c>
      <c r="AG62" s="345">
        <f t="shared" si="103"/>
        <v>13845.010000000002</v>
      </c>
      <c r="AH62" s="345">
        <f t="shared" si="103"/>
        <v>14907.18</v>
      </c>
      <c r="AI62" s="345">
        <f t="shared" si="103"/>
        <v>20172.18</v>
      </c>
      <c r="AJ62" s="345">
        <f t="shared" si="103"/>
        <v>13631.18</v>
      </c>
      <c r="AK62" s="345">
        <f t="shared" si="103"/>
        <v>13501.56</v>
      </c>
      <c r="AL62" s="306">
        <f t="shared" si="59"/>
        <v>10878.778599999991</v>
      </c>
      <c r="AM62" s="307">
        <f t="shared" si="77"/>
        <v>73090.878599999996</v>
      </c>
      <c r="AN62" s="360"/>
      <c r="AO62" s="436"/>
      <c r="AP62" s="305" t="s">
        <v>18</v>
      </c>
      <c r="AQ62" s="513">
        <f t="shared" ref="AQ62:BB62" si="104">AQ14+AQ22+AQ30+AQ46+AQ54+AQ38</f>
        <v>-8366.1810000000023</v>
      </c>
      <c r="AR62" s="345">
        <f t="shared" si="104"/>
        <v>-21959.581400000006</v>
      </c>
      <c r="AS62" s="345">
        <f t="shared" si="104"/>
        <v>-4621.7492999999959</v>
      </c>
      <c r="AT62" s="345">
        <f t="shared" si="104"/>
        <v>-5550.8233000000037</v>
      </c>
      <c r="AU62" s="345">
        <f t="shared" si="104"/>
        <v>15613.587699999996</v>
      </c>
      <c r="AV62" s="356">
        <f t="shared" si="104"/>
        <v>52782.821599999996</v>
      </c>
      <c r="AW62" s="345">
        <f t="shared" si="104"/>
        <v>103807.2343</v>
      </c>
      <c r="AX62" s="345">
        <f t="shared" si="104"/>
        <v>33611.47</v>
      </c>
      <c r="AY62" s="345">
        <f t="shared" si="104"/>
        <v>54668</v>
      </c>
      <c r="AZ62" s="345">
        <f t="shared" si="104"/>
        <v>62668</v>
      </c>
      <c r="BA62" s="345">
        <f t="shared" si="104"/>
        <v>42372</v>
      </c>
      <c r="BB62" s="345">
        <f t="shared" si="104"/>
        <v>38072</v>
      </c>
      <c r="BC62" s="306">
        <f t="shared" si="60"/>
        <v>165316.77859999999</v>
      </c>
      <c r="BD62" s="307">
        <f>BD14+BD22+BD30+BD46+BD54+BD38</f>
        <v>363096.77859999996</v>
      </c>
    </row>
    <row r="63" spans="1:56" s="22" customFormat="1" ht="13.5" customHeight="1" thickBot="1">
      <c r="A63" s="454"/>
      <c r="B63" s="454"/>
      <c r="C63" s="454"/>
      <c r="D63" s="454"/>
      <c r="E63" s="454"/>
      <c r="F63" s="454"/>
      <c r="G63" s="455"/>
      <c r="H63" s="454"/>
      <c r="I63" s="454"/>
      <c r="J63" s="454"/>
      <c r="K63" s="454"/>
      <c r="L63" s="454"/>
      <c r="M63" s="454"/>
      <c r="N63" s="454"/>
      <c r="O63" s="454"/>
      <c r="P63" s="454"/>
      <c r="Q63" s="451"/>
      <c r="R63" s="454"/>
      <c r="S63" s="454"/>
      <c r="T63" s="454"/>
      <c r="U63" s="454"/>
      <c r="V63" s="454"/>
      <c r="W63" s="451"/>
      <c r="X63" s="456"/>
      <c r="Y63" s="454"/>
      <c r="Z63" s="454"/>
      <c r="AA63" s="454"/>
      <c r="AB63" s="454"/>
      <c r="AC63" s="454"/>
      <c r="AD63" s="455"/>
      <c r="AE63" s="454"/>
      <c r="AF63" s="454"/>
      <c r="AG63" s="454"/>
      <c r="AH63" s="454"/>
      <c r="AI63" s="454"/>
      <c r="AJ63" s="454"/>
      <c r="AK63" s="454"/>
      <c r="AL63" s="454"/>
      <c r="AM63" s="454"/>
      <c r="AN63" s="451"/>
      <c r="AO63" s="454"/>
      <c r="AP63" s="454"/>
      <c r="AQ63" s="454"/>
      <c r="AR63" s="454"/>
      <c r="AS63" s="454"/>
      <c r="AT63" s="454"/>
      <c r="AU63" s="455"/>
      <c r="AV63" s="449"/>
      <c r="AW63" s="454"/>
      <c r="AX63" s="454"/>
      <c r="AY63" s="454"/>
      <c r="AZ63" s="454"/>
      <c r="BA63" s="454"/>
      <c r="BB63" s="454"/>
      <c r="BC63" s="454"/>
      <c r="BD63" s="454"/>
    </row>
    <row r="64" spans="1:56" s="22" customFormat="1" ht="11.25" customHeight="1">
      <c r="A64" s="571" t="s">
        <v>152</v>
      </c>
      <c r="B64" s="299" t="s">
        <v>86</v>
      </c>
      <c r="C64" s="510">
        <f t="shared" ref="C64:O64" si="105">C7+C15+C23+C47</f>
        <v>53</v>
      </c>
      <c r="D64" s="511">
        <f t="shared" si="105"/>
        <v>85</v>
      </c>
      <c r="E64" s="511">
        <f t="shared" si="105"/>
        <v>112</v>
      </c>
      <c r="F64" s="511">
        <f t="shared" si="105"/>
        <v>100</v>
      </c>
      <c r="G64" s="511">
        <f t="shared" si="105"/>
        <v>74.474999999999994</v>
      </c>
      <c r="H64" s="511">
        <f t="shared" si="105"/>
        <v>149.85</v>
      </c>
      <c r="I64" s="511">
        <f t="shared" si="105"/>
        <v>95</v>
      </c>
      <c r="J64" s="511">
        <f t="shared" si="105"/>
        <v>89</v>
      </c>
      <c r="K64" s="511">
        <f t="shared" si="105"/>
        <v>98</v>
      </c>
      <c r="L64" s="511">
        <f t="shared" si="105"/>
        <v>95</v>
      </c>
      <c r="M64" s="511">
        <f t="shared" si="105"/>
        <v>84</v>
      </c>
      <c r="N64" s="511">
        <f t="shared" si="105"/>
        <v>101</v>
      </c>
      <c r="O64" s="333">
        <f t="shared" si="105"/>
        <v>758.32500000000005</v>
      </c>
      <c r="P64" s="334">
        <f t="shared" ref="P64:P70" si="106">P7+P15+P23</f>
        <v>1136.325</v>
      </c>
      <c r="Q64" s="316"/>
      <c r="W64" s="316"/>
      <c r="X64" s="434"/>
      <c r="Y64" s="299" t="s">
        <v>86</v>
      </c>
      <c r="Z64" s="510">
        <f t="shared" ref="Z64:AL64" si="107">Z7+Z15+Z23+Z47</f>
        <v>11501.46</v>
      </c>
      <c r="AA64" s="511">
        <f t="shared" si="107"/>
        <v>17626.8</v>
      </c>
      <c r="AB64" s="511">
        <f t="shared" si="107"/>
        <v>20432.07</v>
      </c>
      <c r="AC64" s="511">
        <f t="shared" si="107"/>
        <v>22394.91</v>
      </c>
      <c r="AD64" s="511">
        <f t="shared" si="107"/>
        <v>13102.2</v>
      </c>
      <c r="AE64" s="511">
        <f t="shared" si="107"/>
        <v>33906.99</v>
      </c>
      <c r="AF64" s="511">
        <f t="shared" si="107"/>
        <v>13907.82</v>
      </c>
      <c r="AG64" s="511">
        <f t="shared" si="107"/>
        <v>20257.78</v>
      </c>
      <c r="AH64" s="511">
        <f t="shared" si="107"/>
        <v>512669.17349999998</v>
      </c>
      <c r="AI64" s="511">
        <f t="shared" si="107"/>
        <v>24904.870000000003</v>
      </c>
      <c r="AJ64" s="511">
        <f t="shared" si="107"/>
        <v>26000.629999999997</v>
      </c>
      <c r="AK64" s="511">
        <f t="shared" si="107"/>
        <v>24796.6</v>
      </c>
      <c r="AL64" s="333">
        <f t="shared" si="107"/>
        <v>153130.03</v>
      </c>
      <c r="AM64" s="334">
        <f t="shared" ref="AM64:AM70" si="108">AM7+AM15+AM23</f>
        <v>741501.30349999992</v>
      </c>
      <c r="AN64" s="316"/>
      <c r="AO64" s="434"/>
      <c r="AP64" s="299" t="s">
        <v>86</v>
      </c>
      <c r="AQ64" s="510">
        <f t="shared" ref="AQ64:BC64" si="109">AQ7+AQ15+AQ23+AQ47</f>
        <v>59456.46</v>
      </c>
      <c r="AR64" s="511">
        <f t="shared" si="109"/>
        <v>120930</v>
      </c>
      <c r="AS64" s="511">
        <f t="shared" si="109"/>
        <v>198944.07</v>
      </c>
      <c r="AT64" s="511">
        <f t="shared" si="109"/>
        <v>97020.11</v>
      </c>
      <c r="AU64" s="511">
        <f t="shared" si="109"/>
        <v>134091.21000000002</v>
      </c>
      <c r="AV64" s="514">
        <f t="shared" si="109"/>
        <v>141278.93</v>
      </c>
      <c r="AW64" s="511">
        <f t="shared" si="109"/>
        <v>221389.62</v>
      </c>
      <c r="AX64" s="511">
        <f t="shared" si="109"/>
        <v>83075.990000000005</v>
      </c>
      <c r="AY64" s="511">
        <f t="shared" si="109"/>
        <v>178288.89</v>
      </c>
      <c r="AZ64" s="511">
        <f t="shared" si="109"/>
        <v>103512.67</v>
      </c>
      <c r="BA64" s="511">
        <f t="shared" si="109"/>
        <v>114808.3</v>
      </c>
      <c r="BB64" s="511">
        <f t="shared" si="109"/>
        <v>180359.65</v>
      </c>
      <c r="BC64" s="333">
        <f t="shared" si="109"/>
        <v>1056186.3900000001</v>
      </c>
      <c r="BD64" s="334">
        <f t="shared" ref="BD64:BD70" si="110">BD7+BD15+BD23</f>
        <v>1633155.9</v>
      </c>
    </row>
    <row r="65" spans="1:59" s="22" customFormat="1" ht="11.25" customHeight="1">
      <c r="A65" s="571"/>
      <c r="B65" s="299" t="s">
        <v>96</v>
      </c>
      <c r="C65" s="512">
        <f t="shared" ref="C65:O65" si="111">C8+C16+C24+C48</f>
        <v>112.3</v>
      </c>
      <c r="D65" s="311">
        <f t="shared" si="111"/>
        <v>68.575000000000003</v>
      </c>
      <c r="E65" s="311">
        <f t="shared" si="111"/>
        <v>73</v>
      </c>
      <c r="F65" s="311">
        <f t="shared" si="111"/>
        <v>72</v>
      </c>
      <c r="G65" s="311">
        <f t="shared" si="111"/>
        <v>58.35</v>
      </c>
      <c r="H65" s="311">
        <f t="shared" si="111"/>
        <v>61.674999999999997</v>
      </c>
      <c r="I65" s="311">
        <f t="shared" si="111"/>
        <v>73.95</v>
      </c>
      <c r="J65" s="311">
        <f t="shared" si="111"/>
        <v>124.95</v>
      </c>
      <c r="K65" s="311">
        <f t="shared" si="111"/>
        <v>33</v>
      </c>
      <c r="L65" s="311">
        <f t="shared" si="111"/>
        <v>114</v>
      </c>
      <c r="M65" s="311">
        <f t="shared" si="111"/>
        <v>155.63679999999999</v>
      </c>
      <c r="N65" s="311">
        <f t="shared" si="111"/>
        <v>69.933400000000006</v>
      </c>
      <c r="O65" s="301">
        <f t="shared" si="111"/>
        <v>644.79999999999995</v>
      </c>
      <c r="P65" s="302">
        <f t="shared" si="106"/>
        <v>1017.3702</v>
      </c>
      <c r="Q65" s="316"/>
      <c r="W65" s="316"/>
      <c r="X65" s="434"/>
      <c r="Y65" s="299" t="s">
        <v>96</v>
      </c>
      <c r="Z65" s="512">
        <f t="shared" ref="Z65:AL65" si="112">Z8+Z16+Z24+Z48</f>
        <v>33920.619999999995</v>
      </c>
      <c r="AA65" s="311">
        <f t="shared" si="112"/>
        <v>15208.2</v>
      </c>
      <c r="AB65" s="311">
        <f t="shared" si="112"/>
        <v>17508.150000000001</v>
      </c>
      <c r="AC65" s="311">
        <f t="shared" si="112"/>
        <v>27891.599999999999</v>
      </c>
      <c r="AD65" s="311">
        <f t="shared" si="112"/>
        <v>10283.049999999999</v>
      </c>
      <c r="AE65" s="311">
        <f t="shared" si="112"/>
        <v>11843.55</v>
      </c>
      <c r="AF65" s="311">
        <f t="shared" si="112"/>
        <v>15011.99</v>
      </c>
      <c r="AG65" s="311">
        <f t="shared" si="112"/>
        <v>25199.19</v>
      </c>
      <c r="AH65" s="311">
        <f t="shared" si="112"/>
        <v>4917.82</v>
      </c>
      <c r="AI65" s="311">
        <f t="shared" si="112"/>
        <v>22824.32</v>
      </c>
      <c r="AJ65" s="311">
        <f t="shared" si="112"/>
        <v>54537.657500000001</v>
      </c>
      <c r="AK65" s="311">
        <f t="shared" si="112"/>
        <v>28725.051299999999</v>
      </c>
      <c r="AL65" s="301">
        <f t="shared" si="112"/>
        <v>156866.35</v>
      </c>
      <c r="AM65" s="302">
        <f t="shared" si="108"/>
        <v>267871.19880000001</v>
      </c>
      <c r="AN65" s="316"/>
      <c r="AO65" s="434"/>
      <c r="AP65" s="299" t="s">
        <v>96</v>
      </c>
      <c r="AQ65" s="512">
        <f t="shared" ref="AQ65:BC65" si="113">AQ8+AQ16+AQ24+AQ48</f>
        <v>208327.1231</v>
      </c>
      <c r="AR65" s="311">
        <f t="shared" si="113"/>
        <v>63068.493699999999</v>
      </c>
      <c r="AS65" s="311">
        <f t="shared" si="113"/>
        <v>162422.6</v>
      </c>
      <c r="AT65" s="311">
        <f t="shared" si="113"/>
        <v>92967</v>
      </c>
      <c r="AU65" s="311">
        <f t="shared" si="113"/>
        <v>111321.45</v>
      </c>
      <c r="AV65" s="326">
        <f t="shared" si="113"/>
        <v>103316.13320000001</v>
      </c>
      <c r="AW65" s="311">
        <f t="shared" si="113"/>
        <v>107178.39</v>
      </c>
      <c r="AX65" s="311">
        <f t="shared" si="113"/>
        <v>189909.19</v>
      </c>
      <c r="AY65" s="311">
        <f t="shared" si="113"/>
        <v>83295.820000000007</v>
      </c>
      <c r="AZ65" s="311">
        <f t="shared" si="113"/>
        <v>184056.91999999998</v>
      </c>
      <c r="BA65" s="311">
        <f t="shared" si="113"/>
        <v>172804.6575</v>
      </c>
      <c r="BB65" s="311">
        <f t="shared" si="113"/>
        <v>110035.9302</v>
      </c>
      <c r="BC65" s="301">
        <f t="shared" si="113"/>
        <v>1038510.3800000001</v>
      </c>
      <c r="BD65" s="302">
        <f t="shared" si="110"/>
        <v>1588703.7077000001</v>
      </c>
    </row>
    <row r="66" spans="1:59" s="22" customFormat="1" ht="11.25" customHeight="1">
      <c r="A66" s="434"/>
      <c r="B66" s="299" t="s">
        <v>119</v>
      </c>
      <c r="C66" s="512">
        <f t="shared" ref="C66:O66" si="114">C9+C17+C25+C49</f>
        <v>86.5702</v>
      </c>
      <c r="D66" s="311">
        <f t="shared" si="114"/>
        <v>96.4679</v>
      </c>
      <c r="E66" s="311">
        <f t="shared" si="114"/>
        <v>116.83109999999999</v>
      </c>
      <c r="F66" s="311">
        <f t="shared" si="114"/>
        <v>109.8081</v>
      </c>
      <c r="G66" s="311">
        <f t="shared" si="114"/>
        <v>154.3426</v>
      </c>
      <c r="H66" s="311">
        <f t="shared" si="114"/>
        <v>110.5012</v>
      </c>
      <c r="I66" s="311">
        <f t="shared" si="114"/>
        <v>135.11930000000001</v>
      </c>
      <c r="J66" s="311">
        <f t="shared" si="114"/>
        <v>152.87710000000001</v>
      </c>
      <c r="K66" s="311">
        <f t="shared" si="114"/>
        <v>133.40120000000002</v>
      </c>
      <c r="L66" s="311">
        <f t="shared" si="114"/>
        <v>163.9624</v>
      </c>
      <c r="M66" s="311">
        <f t="shared" si="114"/>
        <v>48.8874</v>
      </c>
      <c r="N66" s="311">
        <f t="shared" si="114"/>
        <v>95.183999999999997</v>
      </c>
      <c r="O66" s="301">
        <f t="shared" si="114"/>
        <v>962.51750000000015</v>
      </c>
      <c r="P66" s="302">
        <f t="shared" si="106"/>
        <v>1403.9525000000003</v>
      </c>
      <c r="Q66" s="316"/>
      <c r="W66" s="316"/>
      <c r="X66" s="434"/>
      <c r="Y66" s="299" t="s">
        <v>119</v>
      </c>
      <c r="Z66" s="512">
        <f t="shared" ref="Z66:AL66" si="115">Z9+Z17+Z25+Z49</f>
        <v>52693.625499999995</v>
      </c>
      <c r="AA66" s="311">
        <f t="shared" si="115"/>
        <v>41706.997799999997</v>
      </c>
      <c r="AB66" s="311">
        <f t="shared" si="115"/>
        <v>37018.917800000003</v>
      </c>
      <c r="AC66" s="311">
        <f t="shared" si="115"/>
        <v>53200.868300000002</v>
      </c>
      <c r="AD66" s="311">
        <f t="shared" si="115"/>
        <v>61718.286399999997</v>
      </c>
      <c r="AE66" s="311">
        <f t="shared" si="115"/>
        <v>53034.492299999998</v>
      </c>
      <c r="AF66" s="311">
        <f t="shared" si="115"/>
        <v>47590.786399999997</v>
      </c>
      <c r="AG66" s="311">
        <f t="shared" si="115"/>
        <v>79398.998900000006</v>
      </c>
      <c r="AH66" s="311">
        <f t="shared" si="115"/>
        <v>48188.294800000003</v>
      </c>
      <c r="AI66" s="311">
        <f t="shared" si="115"/>
        <v>58715.050199999998</v>
      </c>
      <c r="AJ66" s="311">
        <f t="shared" si="115"/>
        <v>33899.928699999997</v>
      </c>
      <c r="AK66" s="311">
        <f t="shared" si="115"/>
        <v>47463.610200000003</v>
      </c>
      <c r="AL66" s="301">
        <f t="shared" si="115"/>
        <v>426362.97339999996</v>
      </c>
      <c r="AM66" s="302">
        <f t="shared" si="108"/>
        <v>614629.85729999992</v>
      </c>
      <c r="AN66" s="316"/>
      <c r="AO66" s="434"/>
      <c r="AP66" s="299" t="s">
        <v>119</v>
      </c>
      <c r="AQ66" s="512">
        <f t="shared" ref="AQ66:BB66" si="116">AQ9+AQ17+AQ25+AQ49</f>
        <v>152356.628</v>
      </c>
      <c r="AR66" s="311">
        <f t="shared" si="116"/>
        <v>114869.8876</v>
      </c>
      <c r="AS66" s="311">
        <f t="shared" si="116"/>
        <v>173650.022</v>
      </c>
      <c r="AT66" s="311">
        <f t="shared" si="116"/>
        <v>147128.96100000001</v>
      </c>
      <c r="AU66" s="311">
        <f t="shared" si="116"/>
        <v>175793.35639999999</v>
      </c>
      <c r="AV66" s="326">
        <f t="shared" si="116"/>
        <v>165079.97590000002</v>
      </c>
      <c r="AW66" s="311">
        <f t="shared" si="116"/>
        <v>177071.4909</v>
      </c>
      <c r="AX66" s="311">
        <f t="shared" si="116"/>
        <v>167042.23979999998</v>
      </c>
      <c r="AY66" s="311">
        <f t="shared" si="116"/>
        <v>170556.12839999999</v>
      </c>
      <c r="AZ66" s="311">
        <f t="shared" si="116"/>
        <v>195561.57019999999</v>
      </c>
      <c r="BA66" s="311">
        <f t="shared" si="116"/>
        <v>89010.688699999999</v>
      </c>
      <c r="BB66" s="311">
        <f t="shared" si="116"/>
        <v>111598.20020000001</v>
      </c>
      <c r="BC66" s="301">
        <f>BC9+BC17+BC25+BC49</f>
        <v>1272992.5616000001</v>
      </c>
      <c r="BD66" s="302">
        <f t="shared" si="110"/>
        <v>1839719.1491000003</v>
      </c>
    </row>
    <row r="67" spans="1:59" s="22" customFormat="1" ht="11.25" customHeight="1">
      <c r="A67" s="434"/>
      <c r="B67" s="299" t="s">
        <v>124</v>
      </c>
      <c r="C67" s="512">
        <f t="shared" ref="C67:O67" si="117">C10+C18+C26+C50</f>
        <v>51.8874</v>
      </c>
      <c r="D67" s="311">
        <f t="shared" si="117"/>
        <v>15.616099999999999</v>
      </c>
      <c r="E67" s="311">
        <f t="shared" si="117"/>
        <v>20.9207</v>
      </c>
      <c r="F67" s="311">
        <f t="shared" si="117"/>
        <v>17.870699999999999</v>
      </c>
      <c r="G67" s="311">
        <f t="shared" si="117"/>
        <v>63.7288</v>
      </c>
      <c r="H67" s="311">
        <f t="shared" si="117"/>
        <v>13.5115</v>
      </c>
      <c r="I67" s="326">
        <f t="shared" si="117"/>
        <v>16.171610000000001</v>
      </c>
      <c r="J67" s="311">
        <f t="shared" si="117"/>
        <v>1.5</v>
      </c>
      <c r="K67" s="311">
        <f t="shared" si="117"/>
        <v>9.9250000000000007</v>
      </c>
      <c r="L67" s="311">
        <f t="shared" si="117"/>
        <v>3</v>
      </c>
      <c r="M67" s="311">
        <f t="shared" si="117"/>
        <v>3</v>
      </c>
      <c r="N67" s="311">
        <f t="shared" si="117"/>
        <v>1</v>
      </c>
      <c r="O67" s="301">
        <f t="shared" si="117"/>
        <v>201.20680999999999</v>
      </c>
      <c r="P67" s="302">
        <f t="shared" si="106"/>
        <v>218.13181</v>
      </c>
      <c r="Q67" s="316"/>
      <c r="W67" s="316"/>
      <c r="X67" s="434"/>
      <c r="Y67" s="299" t="s">
        <v>124</v>
      </c>
      <c r="Z67" s="512">
        <f t="shared" ref="Z67:AB70" si="118">Z10+Z18+Z26+Z50</f>
        <v>33956.368600000002</v>
      </c>
      <c r="AA67" s="311">
        <f t="shared" si="118"/>
        <v>0</v>
      </c>
      <c r="AB67" s="311">
        <f t="shared" si="118"/>
        <v>0</v>
      </c>
      <c r="AC67" s="311">
        <f>AC13+AC18+AC26+AC50</f>
        <v>0</v>
      </c>
      <c r="AD67" s="311">
        <f t="shared" ref="AD67:AL67" si="119">AD10+AD18+AD26+AD50</f>
        <v>22049.970300000001</v>
      </c>
      <c r="AE67" s="311">
        <f t="shared" si="119"/>
        <v>0</v>
      </c>
      <c r="AF67" s="311">
        <f t="shared" si="119"/>
        <v>0</v>
      </c>
      <c r="AG67" s="311">
        <f t="shared" si="119"/>
        <v>0</v>
      </c>
      <c r="AH67" s="311">
        <f t="shared" si="119"/>
        <v>0</v>
      </c>
      <c r="AI67" s="311">
        <f t="shared" si="119"/>
        <v>0</v>
      </c>
      <c r="AJ67" s="311">
        <f t="shared" si="119"/>
        <v>0</v>
      </c>
      <c r="AK67" s="311">
        <f t="shared" si="119"/>
        <v>0</v>
      </c>
      <c r="AL67" s="301">
        <f t="shared" si="119"/>
        <v>56006.338899999995</v>
      </c>
      <c r="AM67" s="302">
        <f t="shared" si="108"/>
        <v>56006.338899999995</v>
      </c>
      <c r="AN67" s="316"/>
      <c r="AO67" s="434"/>
      <c r="AP67" s="299" t="s">
        <v>124</v>
      </c>
      <c r="AQ67" s="512">
        <f t="shared" ref="AQ67:BC67" si="120">AQ10+AQ18+AQ26+AQ50</f>
        <v>101776.6486</v>
      </c>
      <c r="AR67" s="311">
        <f t="shared" si="120"/>
        <v>48706.213300000003</v>
      </c>
      <c r="AS67" s="311">
        <f t="shared" si="120"/>
        <v>66070.172900000005</v>
      </c>
      <c r="AT67" s="311">
        <f t="shared" si="120"/>
        <v>53131.562899999997</v>
      </c>
      <c r="AU67" s="311">
        <f t="shared" si="120"/>
        <v>85038.315799999997</v>
      </c>
      <c r="AV67" s="326">
        <f t="shared" si="120"/>
        <v>44925.863799999999</v>
      </c>
      <c r="AW67" s="311">
        <f t="shared" si="120"/>
        <v>67693.623399999997</v>
      </c>
      <c r="AX67" s="311">
        <f t="shared" si="120"/>
        <v>6450</v>
      </c>
      <c r="AY67" s="311">
        <f t="shared" si="120"/>
        <v>42677.5</v>
      </c>
      <c r="AZ67" s="311">
        <f t="shared" si="120"/>
        <v>12900</v>
      </c>
      <c r="BA67" s="311">
        <f t="shared" si="120"/>
        <v>12900</v>
      </c>
      <c r="BB67" s="311">
        <f t="shared" si="120"/>
        <v>4300</v>
      </c>
      <c r="BC67" s="301">
        <f t="shared" si="120"/>
        <v>473792.40069999994</v>
      </c>
      <c r="BD67" s="302">
        <f t="shared" si="110"/>
        <v>546569.9007</v>
      </c>
    </row>
    <row r="68" spans="1:59" s="22" customFormat="1" ht="11.25" customHeight="1">
      <c r="A68" s="476"/>
      <c r="B68" s="299" t="s">
        <v>139</v>
      </c>
      <c r="C68" s="512">
        <f t="shared" ref="C68:O69" si="121">C11+C19+C27+C51</f>
        <v>1</v>
      </c>
      <c r="D68" s="311">
        <f t="shared" si="121"/>
        <v>1</v>
      </c>
      <c r="E68" s="311">
        <f t="shared" si="121"/>
        <v>2</v>
      </c>
      <c r="F68" s="311">
        <f t="shared" si="121"/>
        <v>0</v>
      </c>
      <c r="G68" s="311">
        <f t="shared" si="121"/>
        <v>4</v>
      </c>
      <c r="H68" s="311">
        <f t="shared" si="121"/>
        <v>2</v>
      </c>
      <c r="I68" s="326">
        <f t="shared" si="121"/>
        <v>43.455199999999998</v>
      </c>
      <c r="J68" s="311">
        <f t="shared" si="121"/>
        <v>135.48060000000001</v>
      </c>
      <c r="K68" s="311">
        <f t="shared" si="121"/>
        <v>89.138000000000005</v>
      </c>
      <c r="L68" s="311">
        <f t="shared" si="121"/>
        <v>111.1277</v>
      </c>
      <c r="M68" s="311">
        <f t="shared" si="121"/>
        <v>121.23</v>
      </c>
      <c r="N68" s="311">
        <f t="shared" si="121"/>
        <v>67.625500000000002</v>
      </c>
      <c r="O68" s="301">
        <f t="shared" si="121"/>
        <v>188.9358</v>
      </c>
      <c r="P68" s="302">
        <f t="shared" si="106"/>
        <v>578.05700000000002</v>
      </c>
      <c r="Q68" s="316"/>
      <c r="W68" s="316"/>
      <c r="X68" s="476"/>
      <c r="Y68" s="299" t="s">
        <v>139</v>
      </c>
      <c r="Z68" s="512">
        <f t="shared" si="118"/>
        <v>0</v>
      </c>
      <c r="AA68" s="311">
        <f t="shared" si="118"/>
        <v>0</v>
      </c>
      <c r="AB68" s="311">
        <f t="shared" si="118"/>
        <v>0</v>
      </c>
      <c r="AC68" s="311">
        <f>AC11+AC19+AC27+AC51</f>
        <v>0</v>
      </c>
      <c r="AD68" s="311">
        <f t="shared" ref="AD68:AL69" si="122">AD11+AD19+AD27+AD51</f>
        <v>0</v>
      </c>
      <c r="AE68" s="326">
        <f t="shared" si="122"/>
        <v>0</v>
      </c>
      <c r="AF68" s="311">
        <f t="shared" si="122"/>
        <v>36290.709600000002</v>
      </c>
      <c r="AG68" s="311">
        <f t="shared" si="122"/>
        <v>39990.816100000004</v>
      </c>
      <c r="AH68" s="311">
        <f t="shared" si="122"/>
        <v>44208.938900000001</v>
      </c>
      <c r="AI68" s="311">
        <f t="shared" si="122"/>
        <v>47006.610800000002</v>
      </c>
      <c r="AJ68" s="311">
        <f t="shared" si="122"/>
        <v>52009.794300000001</v>
      </c>
      <c r="AK68" s="311">
        <f t="shared" si="122"/>
        <v>23656.397800000002</v>
      </c>
      <c r="AL68" s="301">
        <f t="shared" si="122"/>
        <v>76281.525700000013</v>
      </c>
      <c r="AM68" s="302">
        <f t="shared" si="108"/>
        <v>243163.26750000005</v>
      </c>
      <c r="AN68" s="316"/>
      <c r="AO68" s="476"/>
      <c r="AP68" s="299" t="s">
        <v>139</v>
      </c>
      <c r="AQ68" s="512">
        <f t="shared" ref="AQ68:BC70" si="123">AQ11+AQ19+AQ27+AQ51</f>
        <v>4300</v>
      </c>
      <c r="AR68" s="311">
        <f t="shared" si="123"/>
        <v>4300</v>
      </c>
      <c r="AS68" s="311">
        <f t="shared" si="123"/>
        <v>8600</v>
      </c>
      <c r="AT68" s="311">
        <f t="shared" si="123"/>
        <v>0</v>
      </c>
      <c r="AU68" s="311">
        <f t="shared" si="123"/>
        <v>17200</v>
      </c>
      <c r="AV68" s="326">
        <f t="shared" si="123"/>
        <v>8600</v>
      </c>
      <c r="AW68" s="311">
        <f t="shared" si="123"/>
        <v>58409.869599999998</v>
      </c>
      <c r="AX68" s="311">
        <f t="shared" si="123"/>
        <v>126706.87609999999</v>
      </c>
      <c r="AY68" s="311">
        <f t="shared" si="123"/>
        <v>99760.228900000002</v>
      </c>
      <c r="AZ68" s="311">
        <f t="shared" si="123"/>
        <v>105386.3008</v>
      </c>
      <c r="BA68" s="311">
        <f t="shared" si="123"/>
        <v>107027.29429999999</v>
      </c>
      <c r="BB68" s="311">
        <f t="shared" si="123"/>
        <v>552833.43799999997</v>
      </c>
      <c r="BC68" s="301">
        <f t="shared" si="123"/>
        <v>228116.7457</v>
      </c>
      <c r="BD68" s="302">
        <f t="shared" si="110"/>
        <v>1093124.0077</v>
      </c>
      <c r="BF68" s="340">
        <f>SUM(F68:H68)</f>
        <v>6</v>
      </c>
      <c r="BG68" s="340">
        <f>SUM(AT68:AV68)</f>
        <v>25800</v>
      </c>
    </row>
    <row r="69" spans="1:59" s="22" customFormat="1" ht="11.25" customHeight="1">
      <c r="A69" s="434"/>
      <c r="B69" s="299" t="s">
        <v>193</v>
      </c>
      <c r="C69" s="512">
        <f t="shared" si="121"/>
        <v>88.100500000000011</v>
      </c>
      <c r="D69" s="327">
        <f t="shared" si="121"/>
        <v>78.125500000000002</v>
      </c>
      <c r="E69" s="326">
        <f t="shared" si="121"/>
        <v>109.1277</v>
      </c>
      <c r="F69" s="327">
        <f t="shared" si="121"/>
        <v>82.138000000000005</v>
      </c>
      <c r="G69" s="326">
        <f t="shared" si="121"/>
        <v>70.547200000000004</v>
      </c>
      <c r="H69" s="326">
        <f t="shared" si="121"/>
        <v>105.82080000000001</v>
      </c>
      <c r="I69" s="326">
        <f t="shared" si="121"/>
        <v>131.5369</v>
      </c>
      <c r="J69" s="326">
        <f t="shared" si="121"/>
        <v>46.455199999999998</v>
      </c>
      <c r="K69" s="328">
        <f t="shared" si="121"/>
        <v>88</v>
      </c>
      <c r="L69" s="328">
        <f t="shared" si="121"/>
        <v>88</v>
      </c>
      <c r="M69" s="328">
        <f t="shared" si="121"/>
        <v>66</v>
      </c>
      <c r="N69" s="328">
        <f t="shared" si="121"/>
        <v>66</v>
      </c>
      <c r="O69" s="301">
        <f t="shared" si="121"/>
        <v>711.85180000000003</v>
      </c>
      <c r="P69" s="302">
        <f t="shared" si="106"/>
        <v>1019.8518</v>
      </c>
      <c r="Q69" s="316"/>
      <c r="W69" s="316"/>
      <c r="X69" s="434"/>
      <c r="Y69" s="299" t="s">
        <v>193</v>
      </c>
      <c r="Z69" s="512">
        <f t="shared" si="118"/>
        <v>39970.688999999998</v>
      </c>
      <c r="AA69" s="327">
        <f t="shared" si="118"/>
        <v>28691.768599999999</v>
      </c>
      <c r="AB69" s="326">
        <f t="shared" si="118"/>
        <v>30785.930700000001</v>
      </c>
      <c r="AC69" s="327">
        <f>AC12+AC20+AC28+AC52</f>
        <v>29862.596699999998</v>
      </c>
      <c r="AD69" s="326">
        <f t="shared" si="122"/>
        <v>20655.327700000002</v>
      </c>
      <c r="AE69" s="326">
        <f t="shared" si="122"/>
        <v>28953.891599999999</v>
      </c>
      <c r="AF69" s="326">
        <f t="shared" si="122"/>
        <v>44185.344299999997</v>
      </c>
      <c r="AG69" s="326">
        <f t="shared" si="122"/>
        <v>22580.83</v>
      </c>
      <c r="AH69" s="328">
        <f t="shared" si="122"/>
        <v>24178</v>
      </c>
      <c r="AI69" s="328">
        <f t="shared" si="122"/>
        <v>28908</v>
      </c>
      <c r="AJ69" s="328">
        <f t="shared" si="122"/>
        <v>22902</v>
      </c>
      <c r="AK69" s="328">
        <f t="shared" si="122"/>
        <v>22902</v>
      </c>
      <c r="AL69" s="301">
        <f t="shared" si="122"/>
        <v>245686.3786</v>
      </c>
      <c r="AM69" s="302">
        <f t="shared" si="108"/>
        <v>344576.3786</v>
      </c>
      <c r="AN69" s="316"/>
      <c r="AO69" s="434"/>
      <c r="AP69" s="299" t="s">
        <v>193</v>
      </c>
      <c r="AQ69" s="512">
        <f t="shared" si="123"/>
        <v>89913.819000000003</v>
      </c>
      <c r="AR69" s="327">
        <f t="shared" si="123"/>
        <v>74900.41859999999</v>
      </c>
      <c r="AS69" s="326">
        <f t="shared" si="123"/>
        <v>93658.250700000004</v>
      </c>
      <c r="AT69" s="327">
        <f t="shared" si="123"/>
        <v>80989.176699999996</v>
      </c>
      <c r="AU69" s="326">
        <f t="shared" si="123"/>
        <v>60573.587699999996</v>
      </c>
      <c r="AV69" s="326">
        <f t="shared" si="123"/>
        <v>90862.821599999996</v>
      </c>
      <c r="AW69" s="326">
        <f t="shared" si="123"/>
        <v>124687.2343</v>
      </c>
      <c r="AX69" s="326">
        <f t="shared" si="123"/>
        <v>53071.47</v>
      </c>
      <c r="AY69" s="328">
        <f t="shared" si="123"/>
        <v>75548</v>
      </c>
      <c r="AZ69" s="328">
        <f t="shared" si="123"/>
        <v>82128</v>
      </c>
      <c r="BA69" s="328">
        <f t="shared" si="123"/>
        <v>63252</v>
      </c>
      <c r="BB69" s="328">
        <f t="shared" si="123"/>
        <v>63252</v>
      </c>
      <c r="BC69" s="301">
        <f t="shared" si="123"/>
        <v>668656.77859999996</v>
      </c>
      <c r="BD69" s="302">
        <f t="shared" si="110"/>
        <v>952836.77859999996</v>
      </c>
      <c r="BF69" s="340">
        <f>SUM(F69:H69)</f>
        <v>258.50600000000003</v>
      </c>
      <c r="BG69" s="340">
        <f>SUM(AT69:AV69)</f>
        <v>232425.58599999998</v>
      </c>
    </row>
    <row r="70" spans="1:59" s="22" customFormat="1" ht="11.25" customHeight="1">
      <c r="A70" s="434"/>
      <c r="B70" s="299" t="s">
        <v>194</v>
      </c>
      <c r="C70" s="512">
        <f t="shared" ref="C70:O70" si="124">C13+C21+C29+C53</f>
        <v>101</v>
      </c>
      <c r="D70" s="311">
        <f t="shared" si="124"/>
        <v>101</v>
      </c>
      <c r="E70" s="311">
        <f t="shared" si="124"/>
        <v>101</v>
      </c>
      <c r="F70" s="311">
        <f t="shared" si="124"/>
        <v>89</v>
      </c>
      <c r="G70" s="311">
        <f t="shared" si="124"/>
        <v>39</v>
      </c>
      <c r="H70" s="311">
        <f t="shared" si="124"/>
        <v>27</v>
      </c>
      <c r="I70" s="326">
        <f t="shared" si="124"/>
        <v>11</v>
      </c>
      <c r="J70" s="311">
        <f t="shared" si="124"/>
        <v>11</v>
      </c>
      <c r="K70" s="311">
        <f t="shared" si="124"/>
        <v>11</v>
      </c>
      <c r="L70" s="311">
        <f t="shared" si="124"/>
        <v>11</v>
      </c>
      <c r="M70" s="311">
        <f t="shared" si="124"/>
        <v>11</v>
      </c>
      <c r="N70" s="311">
        <f t="shared" si="124"/>
        <v>12</v>
      </c>
      <c r="O70" s="301">
        <f t="shared" si="124"/>
        <v>480</v>
      </c>
      <c r="P70" s="302">
        <f t="shared" si="106"/>
        <v>525</v>
      </c>
      <c r="Q70" s="316"/>
      <c r="W70" s="316"/>
      <c r="X70" s="434"/>
      <c r="Y70" s="299" t="s">
        <v>194</v>
      </c>
      <c r="Z70" s="512">
        <f t="shared" si="118"/>
        <v>46586.62</v>
      </c>
      <c r="AA70" s="311">
        <f t="shared" si="118"/>
        <v>46051.62</v>
      </c>
      <c r="AB70" s="311">
        <f t="shared" si="118"/>
        <v>46586.62</v>
      </c>
      <c r="AC70" s="311">
        <f>AC13+AC21+AC29+AC53</f>
        <v>41076.18</v>
      </c>
      <c r="AD70" s="311">
        <f t="shared" ref="AD70:AL70" si="125">AD13+AD21+AD29+AD53</f>
        <v>20880.18</v>
      </c>
      <c r="AE70" s="326">
        <f t="shared" si="125"/>
        <v>15619.74</v>
      </c>
      <c r="AF70" s="326">
        <f t="shared" si="125"/>
        <v>9270.82</v>
      </c>
      <c r="AG70" s="311">
        <f t="shared" si="125"/>
        <v>8735.82</v>
      </c>
      <c r="AH70" s="311">
        <f t="shared" si="125"/>
        <v>9270.82</v>
      </c>
      <c r="AI70" s="311">
        <f t="shared" si="125"/>
        <v>8735.82</v>
      </c>
      <c r="AJ70" s="311">
        <f t="shared" si="125"/>
        <v>9270.82</v>
      </c>
      <c r="AK70" s="311">
        <f t="shared" si="125"/>
        <v>9400.44</v>
      </c>
      <c r="AL70" s="301">
        <f t="shared" si="125"/>
        <v>234807.6</v>
      </c>
      <c r="AM70" s="302">
        <f t="shared" si="108"/>
        <v>271485.50000000006</v>
      </c>
      <c r="AN70" s="316"/>
      <c r="AO70" s="434"/>
      <c r="AP70" s="299" t="s">
        <v>194</v>
      </c>
      <c r="AQ70" s="512">
        <f t="shared" si="123"/>
        <v>98280</v>
      </c>
      <c r="AR70" s="311">
        <f t="shared" si="123"/>
        <v>96860</v>
      </c>
      <c r="AS70" s="311">
        <f t="shared" si="123"/>
        <v>98280</v>
      </c>
      <c r="AT70" s="311">
        <f t="shared" si="123"/>
        <v>86540</v>
      </c>
      <c r="AU70" s="311">
        <f t="shared" si="123"/>
        <v>44960</v>
      </c>
      <c r="AV70" s="311">
        <f t="shared" si="123"/>
        <v>38080</v>
      </c>
      <c r="AW70" s="311">
        <f t="shared" si="123"/>
        <v>20880</v>
      </c>
      <c r="AX70" s="311">
        <f t="shared" si="123"/>
        <v>19460</v>
      </c>
      <c r="AY70" s="311">
        <f t="shared" si="123"/>
        <v>20880</v>
      </c>
      <c r="AZ70" s="311">
        <f t="shared" si="123"/>
        <v>19460</v>
      </c>
      <c r="BA70" s="311">
        <f t="shared" si="123"/>
        <v>20880</v>
      </c>
      <c r="BB70" s="311">
        <f t="shared" si="123"/>
        <v>25180</v>
      </c>
      <c r="BC70" s="301">
        <f>BC13+BC21+BC29+BC53</f>
        <v>503340</v>
      </c>
      <c r="BD70" s="302">
        <f t="shared" si="110"/>
        <v>589740</v>
      </c>
      <c r="BF70" s="340">
        <f>SUM(F70:H70)</f>
        <v>155</v>
      </c>
      <c r="BG70" s="340">
        <f>SUM(AT70:AV70)</f>
        <v>169580</v>
      </c>
    </row>
    <row r="71" spans="1:59" s="22" customFormat="1" ht="11.25" customHeight="1" thickBot="1">
      <c r="A71" s="436"/>
      <c r="B71" s="339" t="s">
        <v>18</v>
      </c>
      <c r="C71" s="513">
        <f t="shared" ref="C71:N71" si="126">C69-C70</f>
        <v>-12.899499999999989</v>
      </c>
      <c r="D71" s="345">
        <f t="shared" si="126"/>
        <v>-22.874499999999998</v>
      </c>
      <c r="E71" s="345">
        <f t="shared" si="126"/>
        <v>8.1277000000000044</v>
      </c>
      <c r="F71" s="345">
        <f t="shared" si="126"/>
        <v>-6.8619999999999948</v>
      </c>
      <c r="G71" s="345">
        <f t="shared" si="126"/>
        <v>31.547200000000004</v>
      </c>
      <c r="H71" s="345">
        <f t="shared" si="126"/>
        <v>78.820800000000006</v>
      </c>
      <c r="I71" s="356">
        <f t="shared" si="126"/>
        <v>120.5369</v>
      </c>
      <c r="J71" s="345">
        <f t="shared" si="126"/>
        <v>35.455199999999998</v>
      </c>
      <c r="K71" s="345">
        <f t="shared" si="126"/>
        <v>77</v>
      </c>
      <c r="L71" s="345">
        <f t="shared" si="126"/>
        <v>77</v>
      </c>
      <c r="M71" s="345">
        <f t="shared" si="126"/>
        <v>55</v>
      </c>
      <c r="N71" s="345">
        <f t="shared" si="126"/>
        <v>54</v>
      </c>
      <c r="O71" s="306">
        <f>SUM(C71:J71)</f>
        <v>231.85180000000003</v>
      </c>
      <c r="P71" s="307">
        <f>SUM(C71:N71)</f>
        <v>494.85180000000003</v>
      </c>
      <c r="Q71" s="316"/>
      <c r="W71" s="316"/>
      <c r="X71" s="436"/>
      <c r="Y71" s="339" t="s">
        <v>18</v>
      </c>
      <c r="Z71" s="513">
        <f t="shared" ref="Z71:AK71" si="127">Z69-Z70</f>
        <v>-6615.9310000000041</v>
      </c>
      <c r="AA71" s="345">
        <f t="shared" si="127"/>
        <v>-17359.851400000003</v>
      </c>
      <c r="AB71" s="345">
        <f t="shared" si="127"/>
        <v>-15800.689300000002</v>
      </c>
      <c r="AC71" s="345">
        <f t="shared" si="127"/>
        <v>-11213.583300000002</v>
      </c>
      <c r="AD71" s="345">
        <f t="shared" si="127"/>
        <v>-224.85229999999865</v>
      </c>
      <c r="AE71" s="356">
        <f t="shared" si="127"/>
        <v>13334.151599999999</v>
      </c>
      <c r="AF71" s="345">
        <f t="shared" si="127"/>
        <v>34914.524299999997</v>
      </c>
      <c r="AG71" s="345">
        <f t="shared" si="127"/>
        <v>13845.010000000002</v>
      </c>
      <c r="AH71" s="345">
        <f t="shared" si="127"/>
        <v>14907.18</v>
      </c>
      <c r="AI71" s="345">
        <f t="shared" si="127"/>
        <v>20172.18</v>
      </c>
      <c r="AJ71" s="345">
        <f t="shared" si="127"/>
        <v>13631.18</v>
      </c>
      <c r="AK71" s="345">
        <f t="shared" si="127"/>
        <v>13501.56</v>
      </c>
      <c r="AL71" s="306">
        <f>SUM(Z71:AG71)</f>
        <v>10878.778599999991</v>
      </c>
      <c r="AM71" s="307">
        <f>SUM(Z71:AK71)</f>
        <v>73090.878599999996</v>
      </c>
      <c r="AN71" s="316"/>
      <c r="AO71" s="436"/>
      <c r="AP71" s="339" t="s">
        <v>18</v>
      </c>
      <c r="AQ71" s="513">
        <f>AQ69-AQ70</f>
        <v>-8366.1809999999969</v>
      </c>
      <c r="AR71" s="345">
        <f t="shared" ref="AR71:BB71" si="128">AR69-AR70</f>
        <v>-21959.58140000001</v>
      </c>
      <c r="AS71" s="345">
        <f t="shared" si="128"/>
        <v>-4621.7492999999959</v>
      </c>
      <c r="AT71" s="345">
        <f t="shared" si="128"/>
        <v>-5550.8233000000037</v>
      </c>
      <c r="AU71" s="345">
        <f t="shared" si="128"/>
        <v>15613.587699999996</v>
      </c>
      <c r="AV71" s="345">
        <f t="shared" si="128"/>
        <v>52782.821599999996</v>
      </c>
      <c r="AW71" s="345">
        <f t="shared" si="128"/>
        <v>103807.2343</v>
      </c>
      <c r="AX71" s="345">
        <f t="shared" si="128"/>
        <v>33611.47</v>
      </c>
      <c r="AY71" s="345">
        <f t="shared" si="128"/>
        <v>54668</v>
      </c>
      <c r="AZ71" s="345">
        <f t="shared" si="128"/>
        <v>62668</v>
      </c>
      <c r="BA71" s="345">
        <f t="shared" si="128"/>
        <v>42372</v>
      </c>
      <c r="BB71" s="345">
        <f t="shared" si="128"/>
        <v>38072</v>
      </c>
      <c r="BC71" s="306">
        <f>SUM(AQ71:AX71)</f>
        <v>165316.77859999999</v>
      </c>
      <c r="BD71" s="307">
        <f>SUM(AQ71:BB71)</f>
        <v>363096.77859999996</v>
      </c>
    </row>
    <row r="72" spans="1:59" s="22" customFormat="1" ht="12">
      <c r="C72" s="361"/>
      <c r="D72" s="361"/>
      <c r="E72" s="361"/>
      <c r="F72" s="361"/>
      <c r="G72" s="361"/>
      <c r="H72" s="361"/>
      <c r="I72" s="361"/>
      <c r="J72" s="361"/>
      <c r="K72" s="361"/>
      <c r="L72" s="361"/>
      <c r="M72" s="361"/>
      <c r="N72" s="361"/>
      <c r="X72" s="404"/>
    </row>
    <row r="73" spans="1:59" s="22" customFormat="1" ht="12">
      <c r="C73" s="361"/>
      <c r="D73" s="361"/>
      <c r="E73" s="361"/>
      <c r="F73" s="361"/>
      <c r="G73" s="361"/>
      <c r="H73" s="361"/>
      <c r="I73" s="361"/>
      <c r="J73" s="361"/>
      <c r="K73" s="361"/>
      <c r="L73" s="361"/>
      <c r="M73" s="361"/>
      <c r="N73" s="361"/>
      <c r="X73" s="404"/>
      <c r="Y73" s="382" t="s">
        <v>155</v>
      </c>
      <c r="Z73" s="383">
        <f>Z60/C60</f>
        <v>453.69423556052453</v>
      </c>
      <c r="AA73" s="383">
        <f t="shared" ref="AA73:AM73" si="129">AA60/D60</f>
        <v>367.25228766535895</v>
      </c>
      <c r="AB73" s="383">
        <f t="shared" si="129"/>
        <v>282.10922341440352</v>
      </c>
      <c r="AC73" s="383">
        <f t="shared" si="129"/>
        <v>363.56615330297785</v>
      </c>
      <c r="AD73" s="383">
        <f t="shared" si="129"/>
        <v>292.78734946248755</v>
      </c>
      <c r="AE73" s="383">
        <f t="shared" si="129"/>
        <v>273.61248072212646</v>
      </c>
      <c r="AF73" s="383">
        <f t="shared" si="129"/>
        <v>335.91596198481182</v>
      </c>
      <c r="AG73" s="383">
        <f t="shared" si="129"/>
        <v>486.07755428886333</v>
      </c>
      <c r="AH73" s="383">
        <f t="shared" si="129"/>
        <v>274.75</v>
      </c>
      <c r="AI73" s="383">
        <f t="shared" si="129"/>
        <v>328.5</v>
      </c>
      <c r="AJ73" s="383">
        <f>AJ60/M60</f>
        <v>347</v>
      </c>
      <c r="AK73" s="383">
        <f t="shared" si="129"/>
        <v>347</v>
      </c>
      <c r="AL73" s="383">
        <f t="shared" si="129"/>
        <v>345.13697738770907</v>
      </c>
      <c r="AM73" s="383">
        <f t="shared" si="129"/>
        <v>337.86906940792767</v>
      </c>
      <c r="AP73" s="382" t="s">
        <v>154</v>
      </c>
      <c r="AQ73" s="383">
        <f>AQ60/C60</f>
        <v>1020.5823917003876</v>
      </c>
      <c r="AR73" s="383">
        <f t="shared" ref="AR73:BB73" si="130">AR60/D60</f>
        <v>958.71922227697723</v>
      </c>
      <c r="AS73" s="383">
        <f t="shared" si="130"/>
        <v>858.24452178502804</v>
      </c>
      <c r="AT73" s="383">
        <f t="shared" si="130"/>
        <v>986.01349801553476</v>
      </c>
      <c r="AU73" s="383">
        <f t="shared" si="130"/>
        <v>858.62497306767659</v>
      </c>
      <c r="AV73" s="383">
        <f t="shared" si="130"/>
        <v>858.64803138891398</v>
      </c>
      <c r="AW73" s="383">
        <f t="shared" si="130"/>
        <v>947.92589988056579</v>
      </c>
      <c r="AX73" s="383">
        <f t="shared" si="130"/>
        <v>1142.422592088722</v>
      </c>
      <c r="AY73" s="383">
        <f t="shared" si="130"/>
        <v>858.5</v>
      </c>
      <c r="AZ73" s="383">
        <f t="shared" si="130"/>
        <v>933.27272727272725</v>
      </c>
      <c r="BA73" s="383">
        <f t="shared" si="130"/>
        <v>958.36363636363637</v>
      </c>
      <c r="BB73" s="383">
        <f t="shared" si="130"/>
        <v>958.36363636363637</v>
      </c>
      <c r="BC73" s="383">
        <f>BC60/O60</f>
        <v>939.32020485162775</v>
      </c>
      <c r="BD73" s="383">
        <f>BD60/P60</f>
        <v>934.28945127125326</v>
      </c>
    </row>
    <row r="74" spans="1:59" s="22" customFormat="1" ht="12">
      <c r="X74" s="404"/>
    </row>
    <row r="75" spans="1:59" s="22" customFormat="1" ht="12">
      <c r="C75" s="361"/>
      <c r="D75" s="361"/>
      <c r="E75" s="361"/>
      <c r="F75" s="361"/>
      <c r="G75" s="361"/>
      <c r="H75" s="361"/>
      <c r="I75" s="361"/>
      <c r="J75" s="361"/>
      <c r="K75" s="361"/>
      <c r="L75" s="361"/>
      <c r="M75" s="361"/>
      <c r="N75" s="361"/>
      <c r="X75" s="404"/>
    </row>
    <row r="76" spans="1:59" s="22" customFormat="1" ht="12">
      <c r="C76" s="361"/>
      <c r="D76" s="361"/>
      <c r="E76" s="361"/>
      <c r="F76" s="361"/>
      <c r="G76" s="361"/>
      <c r="H76" s="361"/>
      <c r="I76" s="361"/>
      <c r="J76" s="361"/>
      <c r="K76" s="361"/>
      <c r="L76" s="361"/>
      <c r="M76" s="361"/>
      <c r="N76" s="361"/>
      <c r="X76" s="404"/>
      <c r="AQ76" s="5"/>
      <c r="AR76" s="5"/>
      <c r="AS76" s="5"/>
      <c r="AT76" s="5"/>
      <c r="AU76" s="5"/>
      <c r="AV76" s="5"/>
      <c r="AW76" s="5"/>
      <c r="AX76" s="5"/>
    </row>
    <row r="77" spans="1:59" s="22" customFormat="1" ht="12">
      <c r="C77" s="361"/>
      <c r="D77" s="361"/>
      <c r="E77" s="361"/>
      <c r="F77" s="361"/>
      <c r="G77" s="361"/>
      <c r="H77" s="361"/>
      <c r="I77" s="361"/>
      <c r="J77" s="361"/>
      <c r="K77" s="361"/>
      <c r="L77" s="361"/>
      <c r="M77" s="361"/>
      <c r="N77" s="361"/>
      <c r="X77" s="404"/>
      <c r="AP77" s="413"/>
      <c r="AQ77" s="439"/>
      <c r="AR77" s="439"/>
      <c r="AS77" s="439"/>
      <c r="AT77" s="439"/>
      <c r="AU77" s="439"/>
      <c r="AV77" s="439"/>
      <c r="AW77" s="439"/>
      <c r="AX77" s="439"/>
      <c r="AY77" s="439"/>
    </row>
    <row r="78" spans="1:59" s="22" customFormat="1" ht="12">
      <c r="C78" s="361"/>
      <c r="D78" s="361"/>
      <c r="E78" s="361"/>
      <c r="F78" s="361"/>
      <c r="G78" s="361"/>
      <c r="H78" s="361"/>
      <c r="I78" s="361"/>
      <c r="J78" s="361"/>
      <c r="K78" s="361"/>
      <c r="L78" s="361"/>
      <c r="M78" s="361"/>
      <c r="N78" s="361"/>
      <c r="X78" s="404"/>
      <c r="AP78" s="413"/>
      <c r="AQ78" s="439"/>
      <c r="AR78" s="439"/>
      <c r="AS78" s="439"/>
      <c r="AT78" s="439"/>
      <c r="AU78" s="439"/>
      <c r="AV78" s="439"/>
      <c r="AW78" s="439"/>
      <c r="AX78" s="439"/>
      <c r="AY78" s="439"/>
    </row>
    <row r="79" spans="1:59" s="22" customFormat="1" ht="12">
      <c r="C79" s="361"/>
      <c r="D79" s="361"/>
      <c r="E79" s="361"/>
      <c r="F79" s="361"/>
      <c r="G79" s="361"/>
      <c r="H79" s="361"/>
      <c r="I79" s="361"/>
      <c r="J79" s="361"/>
      <c r="K79" s="361"/>
      <c r="L79" s="361"/>
      <c r="M79" s="361"/>
      <c r="N79" s="361"/>
      <c r="X79" s="404"/>
      <c r="AP79" s="413"/>
      <c r="AQ79" s="439"/>
      <c r="AR79" s="439"/>
      <c r="AS79" s="439"/>
      <c r="AT79" s="439"/>
      <c r="AU79" s="439"/>
      <c r="AV79" s="439"/>
      <c r="AW79" s="439"/>
      <c r="AX79" s="439"/>
      <c r="AY79" s="439"/>
    </row>
    <row r="80" spans="1:59" s="22" customFormat="1" ht="12">
      <c r="C80" s="361"/>
      <c r="D80" s="361"/>
      <c r="E80" s="361"/>
      <c r="F80" s="361"/>
      <c r="G80" s="361"/>
      <c r="H80" s="361"/>
      <c r="I80" s="361"/>
      <c r="J80" s="361"/>
      <c r="K80" s="361"/>
      <c r="L80" s="361"/>
      <c r="M80" s="361"/>
      <c r="N80" s="361"/>
      <c r="X80" s="404"/>
    </row>
    <row r="81" spans="3:24" s="22" customFormat="1" ht="12">
      <c r="C81" s="361"/>
      <c r="D81" s="361"/>
      <c r="E81" s="361"/>
      <c r="F81" s="361"/>
      <c r="G81" s="361"/>
      <c r="H81" s="361"/>
      <c r="I81" s="361"/>
      <c r="J81" s="361"/>
      <c r="K81" s="361"/>
      <c r="L81" s="361"/>
      <c r="M81" s="361"/>
      <c r="N81" s="361"/>
      <c r="X81" s="404"/>
    </row>
    <row r="82" spans="3:24" s="22" customFormat="1" ht="12">
      <c r="C82" s="361"/>
      <c r="D82" s="361"/>
      <c r="E82" s="361"/>
      <c r="F82" s="361"/>
      <c r="G82" s="361"/>
      <c r="H82" s="361"/>
      <c r="I82" s="361"/>
      <c r="J82" s="361"/>
      <c r="K82" s="361"/>
      <c r="L82" s="361"/>
      <c r="M82" s="361"/>
      <c r="N82" s="361"/>
      <c r="X82" s="404"/>
    </row>
    <row r="83" spans="3:24" s="22" customFormat="1" ht="12">
      <c r="C83" s="361"/>
      <c r="D83" s="361"/>
      <c r="E83" s="361"/>
      <c r="F83" s="361"/>
      <c r="G83" s="361"/>
      <c r="H83" s="361"/>
      <c r="I83" s="361"/>
      <c r="J83" s="361"/>
      <c r="K83" s="361"/>
      <c r="L83" s="361"/>
      <c r="M83" s="361"/>
      <c r="N83" s="361"/>
      <c r="X83" s="404"/>
    </row>
    <row r="84" spans="3:24" s="22" customFormat="1" ht="12">
      <c r="C84" s="361"/>
      <c r="D84" s="361"/>
      <c r="E84" s="361"/>
      <c r="F84" s="361"/>
      <c r="G84" s="361"/>
      <c r="H84" s="361"/>
      <c r="I84" s="361"/>
      <c r="J84" s="361"/>
      <c r="K84" s="361"/>
      <c r="L84" s="361"/>
      <c r="M84" s="361"/>
      <c r="N84" s="361"/>
      <c r="X84" s="404"/>
    </row>
    <row r="85" spans="3:24" s="22" customFormat="1" ht="12">
      <c r="C85" s="361"/>
      <c r="D85" s="361"/>
      <c r="E85" s="361"/>
      <c r="F85" s="361"/>
      <c r="G85" s="361"/>
      <c r="H85" s="361"/>
      <c r="I85" s="361"/>
      <c r="J85" s="361"/>
      <c r="K85" s="361"/>
      <c r="L85" s="361"/>
      <c r="M85" s="361"/>
      <c r="N85" s="361"/>
      <c r="X85" s="404"/>
    </row>
    <row r="86" spans="3:24" s="22" customFormat="1" ht="12">
      <c r="C86" s="361"/>
      <c r="D86" s="361"/>
      <c r="E86" s="361"/>
      <c r="F86" s="361"/>
      <c r="G86" s="361"/>
      <c r="H86" s="361"/>
      <c r="I86" s="361"/>
      <c r="J86" s="361"/>
      <c r="K86" s="361"/>
      <c r="L86" s="361"/>
      <c r="M86" s="361"/>
      <c r="N86" s="361"/>
      <c r="X86" s="404"/>
    </row>
    <row r="87" spans="3:24" s="22" customFormat="1" ht="12">
      <c r="C87" s="361"/>
      <c r="D87" s="361"/>
      <c r="E87" s="361"/>
      <c r="F87" s="361"/>
      <c r="G87" s="361"/>
      <c r="H87" s="361"/>
      <c r="I87" s="361"/>
      <c r="J87" s="361"/>
      <c r="K87" s="361"/>
      <c r="L87" s="361"/>
      <c r="M87" s="361"/>
      <c r="N87" s="361"/>
      <c r="X87" s="404"/>
    </row>
    <row r="88" spans="3:24" s="22" customFormat="1" ht="12">
      <c r="C88" s="361"/>
      <c r="D88" s="361"/>
      <c r="E88" s="361"/>
      <c r="F88" s="361"/>
      <c r="G88" s="361"/>
      <c r="H88" s="361"/>
      <c r="I88" s="361"/>
      <c r="J88" s="361"/>
      <c r="K88" s="361"/>
      <c r="L88" s="361"/>
      <c r="M88" s="361"/>
      <c r="N88" s="361"/>
      <c r="X88" s="404"/>
    </row>
    <row r="89" spans="3:24" s="22" customFormat="1" ht="12">
      <c r="C89" s="361"/>
      <c r="D89" s="361"/>
      <c r="E89" s="361"/>
      <c r="F89" s="361"/>
      <c r="G89" s="361"/>
      <c r="H89" s="361"/>
      <c r="I89" s="361"/>
      <c r="J89" s="361"/>
      <c r="K89" s="361"/>
      <c r="L89" s="361"/>
      <c r="M89" s="361"/>
      <c r="N89" s="361"/>
      <c r="X89" s="404"/>
    </row>
    <row r="90" spans="3:24" s="22" customFormat="1" ht="12">
      <c r="C90" s="361"/>
      <c r="D90" s="361"/>
      <c r="E90" s="361"/>
      <c r="F90" s="361"/>
      <c r="G90" s="361"/>
      <c r="H90" s="361"/>
      <c r="I90" s="361"/>
      <c r="J90" s="361"/>
      <c r="K90" s="361"/>
      <c r="L90" s="361"/>
      <c r="M90" s="361"/>
      <c r="N90" s="361"/>
      <c r="X90" s="404"/>
    </row>
    <row r="91" spans="3:24" s="22" customFormat="1" ht="12">
      <c r="C91" s="361"/>
      <c r="D91" s="361"/>
      <c r="E91" s="361"/>
      <c r="F91" s="361"/>
      <c r="G91" s="361"/>
      <c r="H91" s="361"/>
      <c r="I91" s="361"/>
      <c r="J91" s="361"/>
      <c r="K91" s="361"/>
      <c r="L91" s="361"/>
      <c r="M91" s="361"/>
      <c r="N91" s="361"/>
      <c r="X91" s="404"/>
    </row>
    <row r="92" spans="3:24" s="22" customFormat="1" ht="12">
      <c r="C92" s="361"/>
      <c r="D92" s="361"/>
      <c r="E92" s="361"/>
      <c r="F92" s="361"/>
      <c r="G92" s="361"/>
      <c r="H92" s="361"/>
      <c r="I92" s="361"/>
      <c r="J92" s="361"/>
      <c r="K92" s="361"/>
      <c r="L92" s="361"/>
      <c r="M92" s="361"/>
      <c r="N92" s="361"/>
      <c r="X92" s="404"/>
    </row>
    <row r="93" spans="3:24" s="22" customFormat="1" ht="12">
      <c r="C93" s="361"/>
      <c r="D93" s="361"/>
      <c r="E93" s="361"/>
      <c r="F93" s="361"/>
      <c r="G93" s="361"/>
      <c r="H93" s="361"/>
      <c r="I93" s="361"/>
      <c r="J93" s="361"/>
      <c r="K93" s="361"/>
      <c r="L93" s="361"/>
      <c r="M93" s="361"/>
      <c r="N93" s="361"/>
      <c r="X93" s="404"/>
    </row>
    <row r="94" spans="3:24" s="22" customFormat="1" ht="12">
      <c r="C94" s="361"/>
      <c r="D94" s="361"/>
      <c r="E94" s="361"/>
      <c r="F94" s="361"/>
      <c r="G94" s="361"/>
      <c r="H94" s="361"/>
      <c r="I94" s="361"/>
      <c r="J94" s="361"/>
      <c r="K94" s="361"/>
      <c r="L94" s="361"/>
      <c r="M94" s="361"/>
      <c r="N94" s="361"/>
      <c r="X94" s="404"/>
    </row>
    <row r="95" spans="3:24" s="22" customFormat="1" ht="12">
      <c r="C95" s="361"/>
      <c r="D95" s="361"/>
      <c r="E95" s="361"/>
      <c r="F95" s="361"/>
      <c r="G95" s="361"/>
      <c r="H95" s="361"/>
      <c r="I95" s="361"/>
      <c r="J95" s="361"/>
      <c r="K95" s="361"/>
      <c r="L95" s="361"/>
      <c r="M95" s="361"/>
      <c r="N95" s="361"/>
      <c r="X95" s="404"/>
    </row>
    <row r="96" spans="3:24" s="22" customFormat="1" ht="12">
      <c r="C96" s="361"/>
      <c r="D96" s="361"/>
      <c r="E96" s="361"/>
      <c r="F96" s="361"/>
      <c r="G96" s="361"/>
      <c r="H96" s="361"/>
      <c r="I96" s="361"/>
      <c r="J96" s="361"/>
      <c r="K96" s="361"/>
      <c r="L96" s="361"/>
      <c r="M96" s="361"/>
      <c r="N96" s="361"/>
      <c r="X96" s="404"/>
    </row>
    <row r="97" spans="1:24" s="22" customFormat="1" ht="12">
      <c r="C97" s="361"/>
      <c r="D97" s="361"/>
      <c r="E97" s="361"/>
      <c r="F97" s="361"/>
      <c r="G97" s="361"/>
      <c r="H97" s="361"/>
      <c r="I97" s="361"/>
      <c r="J97" s="361"/>
      <c r="K97" s="361"/>
      <c r="L97" s="361"/>
      <c r="M97" s="361"/>
      <c r="N97" s="361"/>
      <c r="X97" s="404"/>
    </row>
    <row r="98" spans="1:24" s="22" customFormat="1" ht="12">
      <c r="C98" s="361"/>
      <c r="D98" s="361"/>
      <c r="E98" s="361"/>
      <c r="F98" s="361"/>
      <c r="G98" s="361"/>
      <c r="H98" s="361"/>
      <c r="I98" s="361"/>
      <c r="J98" s="361"/>
      <c r="K98" s="361"/>
      <c r="L98" s="361"/>
      <c r="M98" s="361"/>
      <c r="N98" s="361"/>
      <c r="X98" s="404"/>
    </row>
    <row r="99" spans="1:24">
      <c r="A99" s="22"/>
      <c r="B99" s="22"/>
      <c r="C99" s="361"/>
      <c r="D99" s="361"/>
      <c r="E99" s="361"/>
      <c r="F99" s="361"/>
      <c r="G99" s="361"/>
      <c r="H99" s="361"/>
      <c r="I99" s="361"/>
      <c r="J99" s="361"/>
      <c r="K99" s="361"/>
      <c r="L99" s="361"/>
      <c r="M99" s="361"/>
      <c r="N99" s="361"/>
      <c r="O99" s="22"/>
      <c r="P99" s="22"/>
    </row>
    <row r="100" spans="1:24">
      <c r="A100" s="22"/>
      <c r="B100" s="22"/>
      <c r="C100" s="361"/>
      <c r="D100" s="361"/>
      <c r="E100" s="361"/>
      <c r="F100" s="361"/>
      <c r="G100" s="361"/>
      <c r="H100" s="361"/>
      <c r="I100" s="361"/>
      <c r="J100" s="361"/>
      <c r="K100" s="361"/>
      <c r="L100" s="361"/>
      <c r="M100" s="361"/>
      <c r="N100" s="361"/>
      <c r="O100" s="22"/>
      <c r="P100" s="22"/>
    </row>
    <row r="101" spans="1:24">
      <c r="A101" s="22"/>
      <c r="B101" s="22"/>
      <c r="C101" s="361"/>
      <c r="D101" s="361"/>
      <c r="E101" s="361"/>
      <c r="F101" s="361"/>
      <c r="G101" s="361"/>
      <c r="H101" s="361"/>
      <c r="I101" s="361"/>
      <c r="J101" s="361"/>
      <c r="K101" s="361"/>
      <c r="L101" s="361"/>
      <c r="M101" s="361"/>
      <c r="N101" s="361"/>
      <c r="O101" s="22"/>
      <c r="P101" s="22"/>
    </row>
    <row r="102" spans="1:24">
      <c r="A102" s="22"/>
      <c r="B102" s="22"/>
      <c r="C102" s="361"/>
      <c r="D102" s="361"/>
      <c r="E102" s="361"/>
      <c r="F102" s="361"/>
      <c r="G102" s="361"/>
      <c r="H102" s="361"/>
      <c r="I102" s="361"/>
      <c r="J102" s="361"/>
      <c r="K102" s="361"/>
      <c r="L102" s="361"/>
      <c r="M102" s="361"/>
      <c r="N102" s="361"/>
      <c r="O102" s="22"/>
      <c r="P102" s="22"/>
    </row>
    <row r="103" spans="1:24">
      <c r="A103" s="22"/>
      <c r="B103" s="22"/>
      <c r="C103" s="361"/>
      <c r="D103" s="361"/>
      <c r="E103" s="361"/>
      <c r="F103" s="361"/>
      <c r="G103" s="361"/>
      <c r="H103" s="361"/>
      <c r="I103" s="361"/>
      <c r="J103" s="361"/>
      <c r="K103" s="361"/>
      <c r="L103" s="361"/>
      <c r="M103" s="361"/>
      <c r="N103" s="361"/>
      <c r="O103" s="22"/>
      <c r="P103" s="22"/>
    </row>
    <row r="104" spans="1:24">
      <c r="A104" s="22"/>
      <c r="B104" s="22"/>
      <c r="C104" s="361"/>
      <c r="D104" s="361"/>
      <c r="E104" s="361"/>
      <c r="F104" s="361"/>
      <c r="G104" s="361"/>
      <c r="H104" s="361"/>
      <c r="I104" s="361"/>
      <c r="J104" s="361"/>
      <c r="K104" s="361"/>
      <c r="L104" s="361"/>
      <c r="M104" s="361"/>
      <c r="N104" s="361"/>
      <c r="O104" s="22"/>
      <c r="P104" s="22"/>
    </row>
    <row r="105" spans="1:24">
      <c r="A105" s="22"/>
      <c r="B105" s="22"/>
      <c r="C105" s="361"/>
      <c r="D105" s="361"/>
      <c r="E105" s="361"/>
      <c r="F105" s="361"/>
      <c r="G105" s="361"/>
      <c r="H105" s="361"/>
      <c r="I105" s="361"/>
      <c r="J105" s="361"/>
      <c r="K105" s="361"/>
      <c r="L105" s="361"/>
      <c r="M105" s="361"/>
      <c r="N105" s="361"/>
      <c r="O105" s="22"/>
      <c r="P105" s="22"/>
    </row>
    <row r="106" spans="1:24">
      <c r="A106" s="22"/>
      <c r="B106" s="22"/>
      <c r="C106" s="361"/>
      <c r="D106" s="361"/>
      <c r="E106" s="361"/>
      <c r="F106" s="361"/>
      <c r="G106" s="361"/>
      <c r="H106" s="361"/>
      <c r="I106" s="361"/>
      <c r="J106" s="361"/>
      <c r="K106" s="361"/>
      <c r="L106" s="361"/>
      <c r="M106" s="361"/>
      <c r="N106" s="361"/>
      <c r="O106" s="22"/>
      <c r="P106" s="22"/>
    </row>
    <row r="107" spans="1:24">
      <c r="A107" s="22"/>
      <c r="B107" s="22"/>
      <c r="C107" s="361"/>
      <c r="D107" s="361"/>
      <c r="E107" s="361"/>
      <c r="F107" s="361"/>
      <c r="G107" s="361"/>
      <c r="H107" s="361"/>
      <c r="I107" s="361"/>
      <c r="J107" s="361"/>
      <c r="K107" s="361"/>
      <c r="L107" s="361"/>
      <c r="M107" s="361"/>
      <c r="N107" s="361"/>
      <c r="O107" s="22"/>
      <c r="P107" s="22"/>
    </row>
    <row r="108" spans="1:24">
      <c r="A108" s="22"/>
      <c r="B108" s="22"/>
      <c r="C108" s="361"/>
      <c r="D108" s="361"/>
      <c r="E108" s="361"/>
      <c r="F108" s="361"/>
      <c r="G108" s="361"/>
      <c r="H108" s="361"/>
      <c r="I108" s="361"/>
      <c r="J108" s="361"/>
      <c r="K108" s="361"/>
      <c r="L108" s="361"/>
      <c r="M108" s="361"/>
      <c r="N108" s="361"/>
      <c r="O108" s="22"/>
      <c r="P108" s="22"/>
    </row>
    <row r="109" spans="1:24">
      <c r="A109" s="22"/>
      <c r="B109" s="22"/>
      <c r="C109" s="361"/>
      <c r="D109" s="361"/>
      <c r="E109" s="361"/>
      <c r="F109" s="361"/>
      <c r="G109" s="361"/>
      <c r="H109" s="361"/>
      <c r="I109" s="361"/>
      <c r="J109" s="361"/>
      <c r="K109" s="361"/>
      <c r="L109" s="361"/>
      <c r="M109" s="361"/>
      <c r="N109" s="361"/>
      <c r="O109" s="22"/>
      <c r="P109" s="22"/>
    </row>
    <row r="110" spans="1:24">
      <c r="A110" s="22"/>
      <c r="B110" s="22"/>
      <c r="C110" s="361"/>
      <c r="D110" s="361"/>
      <c r="E110" s="361"/>
      <c r="F110" s="361"/>
      <c r="G110" s="361"/>
      <c r="H110" s="361"/>
      <c r="I110" s="361"/>
      <c r="J110" s="361"/>
      <c r="K110" s="361"/>
      <c r="L110" s="361"/>
      <c r="M110" s="361"/>
      <c r="N110" s="361"/>
      <c r="O110" s="22"/>
      <c r="P110" s="22"/>
    </row>
    <row r="111" spans="1:24">
      <c r="A111" s="22"/>
      <c r="B111" s="22"/>
      <c r="C111" s="361"/>
      <c r="D111" s="361"/>
      <c r="E111" s="361"/>
      <c r="F111" s="361"/>
      <c r="G111" s="361"/>
      <c r="H111" s="361"/>
      <c r="I111" s="361"/>
      <c r="J111" s="361"/>
      <c r="K111" s="361"/>
      <c r="L111" s="361"/>
      <c r="M111" s="361"/>
      <c r="N111" s="361"/>
      <c r="O111" s="22"/>
      <c r="P111" s="22"/>
    </row>
    <row r="112" spans="1:24">
      <c r="A112" s="22"/>
      <c r="B112" s="22"/>
      <c r="C112" s="361"/>
      <c r="D112" s="361"/>
      <c r="E112" s="361"/>
      <c r="F112" s="361"/>
      <c r="G112" s="361"/>
      <c r="H112" s="361"/>
      <c r="I112" s="361"/>
      <c r="J112" s="361"/>
      <c r="K112" s="361"/>
      <c r="L112" s="361"/>
      <c r="M112" s="361"/>
      <c r="N112" s="361"/>
      <c r="O112" s="22"/>
      <c r="P112" s="22"/>
    </row>
    <row r="113" spans="1:16">
      <c r="A113" s="22"/>
      <c r="B113" s="22"/>
      <c r="C113" s="361"/>
      <c r="D113" s="361"/>
      <c r="E113" s="361"/>
      <c r="F113" s="361"/>
      <c r="G113" s="361"/>
      <c r="H113" s="361"/>
      <c r="I113" s="361"/>
      <c r="J113" s="361"/>
      <c r="K113" s="361"/>
      <c r="L113" s="361"/>
      <c r="M113" s="361"/>
      <c r="N113" s="361"/>
      <c r="O113" s="22"/>
      <c r="P113" s="22"/>
    </row>
    <row r="114" spans="1:16">
      <c r="A114" s="22"/>
      <c r="B114" s="22"/>
      <c r="C114" s="361"/>
      <c r="D114" s="361"/>
      <c r="E114" s="361"/>
      <c r="F114" s="361"/>
      <c r="G114" s="361"/>
      <c r="H114" s="361"/>
      <c r="I114" s="361"/>
      <c r="J114" s="361"/>
      <c r="K114" s="361"/>
      <c r="L114" s="361"/>
      <c r="M114" s="361"/>
      <c r="N114" s="361"/>
      <c r="O114" s="22"/>
      <c r="P114" s="22"/>
    </row>
    <row r="115" spans="1:16">
      <c r="A115" s="22"/>
      <c r="B115" s="22"/>
      <c r="C115" s="361"/>
      <c r="D115" s="361"/>
      <c r="E115" s="361"/>
      <c r="F115" s="361"/>
      <c r="G115" s="361"/>
      <c r="H115" s="361"/>
      <c r="I115" s="361"/>
      <c r="J115" s="361"/>
      <c r="K115" s="361"/>
      <c r="L115" s="361"/>
      <c r="M115" s="361"/>
      <c r="N115" s="361"/>
      <c r="O115" s="22"/>
      <c r="P115" s="22"/>
    </row>
    <row r="116" spans="1:16">
      <c r="A116" s="22"/>
      <c r="B116" s="22"/>
      <c r="C116" s="361"/>
      <c r="D116" s="361"/>
      <c r="E116" s="361"/>
      <c r="F116" s="361"/>
      <c r="G116" s="361"/>
      <c r="H116" s="361"/>
      <c r="I116" s="361"/>
      <c r="J116" s="361"/>
      <c r="K116" s="361"/>
      <c r="L116" s="361"/>
      <c r="M116" s="361"/>
      <c r="N116" s="361"/>
      <c r="O116" s="22"/>
      <c r="P116" s="22"/>
    </row>
    <row r="117" spans="1:16">
      <c r="A117" s="22"/>
      <c r="B117" s="22"/>
      <c r="C117" s="361"/>
      <c r="D117" s="361"/>
      <c r="E117" s="361"/>
      <c r="F117" s="361"/>
      <c r="G117" s="361"/>
      <c r="H117" s="361"/>
      <c r="I117" s="361"/>
      <c r="J117" s="361"/>
      <c r="K117" s="361"/>
      <c r="L117" s="361"/>
      <c r="M117" s="361"/>
      <c r="N117" s="361"/>
      <c r="O117" s="22"/>
      <c r="P117" s="22"/>
    </row>
    <row r="118" spans="1:16">
      <c r="A118" s="22"/>
      <c r="B118" s="22"/>
      <c r="C118" s="361"/>
      <c r="D118" s="361"/>
      <c r="E118" s="361"/>
      <c r="F118" s="361"/>
      <c r="G118" s="361"/>
      <c r="H118" s="361"/>
      <c r="I118" s="361"/>
      <c r="J118" s="361"/>
      <c r="K118" s="361"/>
      <c r="L118" s="361"/>
      <c r="M118" s="361"/>
      <c r="N118" s="361"/>
      <c r="O118" s="22"/>
      <c r="P118" s="22"/>
    </row>
    <row r="119" spans="1:16">
      <c r="A119" s="22"/>
      <c r="B119" s="22"/>
      <c r="C119" s="361"/>
      <c r="D119" s="361"/>
      <c r="E119" s="361"/>
      <c r="F119" s="361"/>
      <c r="G119" s="361"/>
      <c r="H119" s="361"/>
      <c r="I119" s="361"/>
      <c r="J119" s="361"/>
      <c r="K119" s="361"/>
      <c r="L119" s="361"/>
      <c r="M119" s="361"/>
      <c r="N119" s="361"/>
      <c r="O119" s="22"/>
      <c r="P119" s="22"/>
    </row>
    <row r="120" spans="1:16">
      <c r="A120" s="22"/>
      <c r="B120" s="22"/>
      <c r="C120" s="361"/>
      <c r="D120" s="361"/>
      <c r="E120" s="361"/>
      <c r="F120" s="361"/>
      <c r="G120" s="361"/>
      <c r="H120" s="361"/>
      <c r="I120" s="361"/>
      <c r="J120" s="361"/>
      <c r="K120" s="361"/>
      <c r="L120" s="361"/>
      <c r="M120" s="361"/>
      <c r="N120" s="361"/>
      <c r="O120" s="22"/>
      <c r="P120" s="22"/>
    </row>
    <row r="121" spans="1:16">
      <c r="A121" s="22"/>
      <c r="B121" s="22"/>
      <c r="C121" s="361"/>
      <c r="D121" s="361"/>
      <c r="E121" s="361"/>
      <c r="F121" s="361"/>
      <c r="G121" s="361"/>
      <c r="H121" s="361"/>
      <c r="I121" s="361"/>
      <c r="J121" s="361"/>
      <c r="K121" s="361"/>
      <c r="L121" s="361"/>
      <c r="M121" s="361"/>
      <c r="N121" s="361"/>
      <c r="O121" s="22"/>
      <c r="P121" s="22"/>
    </row>
  </sheetData>
  <mergeCells count="27">
    <mergeCell ref="A37:A38"/>
    <mergeCell ref="X37:X38"/>
    <mergeCell ref="AO37:AO38"/>
    <mergeCell ref="X13:X14"/>
    <mergeCell ref="A13:A14"/>
    <mergeCell ref="A21:A22"/>
    <mergeCell ref="X21:X22"/>
    <mergeCell ref="AO21:AO22"/>
    <mergeCell ref="A29:A30"/>
    <mergeCell ref="X29:X30"/>
    <mergeCell ref="AO29:AO30"/>
    <mergeCell ref="A55:A56"/>
    <mergeCell ref="A64:A65"/>
    <mergeCell ref="AO13:AO14"/>
    <mergeCell ref="AO4:BD5"/>
    <mergeCell ref="R5:R6"/>
    <mergeCell ref="S5:S6"/>
    <mergeCell ref="T5:T6"/>
    <mergeCell ref="U5:U6"/>
    <mergeCell ref="V5:V6"/>
    <mergeCell ref="X6:Y6"/>
    <mergeCell ref="AO6:AP6"/>
    <mergeCell ref="A4:B4"/>
    <mergeCell ref="C4:P5"/>
    <mergeCell ref="R4:V4"/>
    <mergeCell ref="X4:AM5"/>
    <mergeCell ref="A6:B6"/>
  </mergeCells>
  <conditionalFormatting sqref="S75:S65504 T75:V1048576 AQ1:JA3 AM63:AN63 AM74:II74 AM75:IY75 R75:R1048576 R1:V3 R62:T62 V62 R7:V7 R21:R22 U21:U22 R23:S23 R29:R30 V30 U29:U30 R39:S39 U23:V23 U39:V39 Z72:AK72 AM72:IY72 BC63:IY63 D2 G2:P2 C1:F1 J1:P1 Z74:AK1048576 AN73:AO73 BE73:IY73 B39:B40 Z1:AM3 A72:P74 A122:P1048576 AM80:IY1048576 AM77:AO79 AM76:AP76 AY76:IY76 AQ77:IY79 A30:B30 A63:J63 B56 R63:V67 AN64:AN67 BE64:IY67 A41:B42 R45:R50 S46:V50 X39:Y42 AO39:AP42 R13:U15 V14:V15 A4:B6 BE4:JA4 X7:Y10 AO7:AP10 A7:J10 A57:B58 BE30:JA30 BE12:BE18 BG14:JA18 M7:P10 O12:P14 A14:B18 BE39:JA42 M63:P63 AO14:AP18 X14:Y18 X22:Y26 AO22:AP26 BG22:JA26 BE20:BE26 A22:B26 BE44:JA50 AO46:AP50 X46:Y50 X54:Y58 AO54:AP58 T52:V56 R52:S55 BE60:JA62 AO62:AP63 X62:Y63 AO30:AP31 X30:Y31 BE71:IY71 AN69:AN71 R69:V74 X12:X13 X20:X21 X28:X29 X44:X45 X52:X53 X60:X61 A60:A61 A52:A53 A44:A45 A28:A29 A20:A21 A12:A13 AO12:AO13 AO20:AO21 AO28:AO29 AO44:AO45 AO52:AO53 AO60:AO61 A46:B50 A54:B55 A62:B62 BE52:JA58 BH12:JA13 BE5:BE10 BH5:JA10 BH20:JA21 BE28:BE29 BH28:JA29 BE69:BE70 BH69:IY70">
    <cfRule type="cellIs" dxfId="4151" priority="661" stopIfTrue="1" operator="lessThan">
      <formula>0</formula>
    </cfRule>
  </conditionalFormatting>
  <conditionalFormatting sqref="R4 S30 S21:S22 R56:S56">
    <cfRule type="cellIs" dxfId="4150" priority="660" stopIfTrue="1" operator="lessThan">
      <formula>0</formula>
    </cfRule>
  </conditionalFormatting>
  <conditionalFormatting sqref="T29:T30 T21:T22">
    <cfRule type="cellIs" dxfId="4149" priority="659" stopIfTrue="1" operator="lessThan">
      <formula>0</formula>
    </cfRule>
  </conditionalFormatting>
  <conditionalFormatting sqref="U62">
    <cfRule type="cellIs" dxfId="4148" priority="658" stopIfTrue="1" operator="lessThan">
      <formula>0</formula>
    </cfRule>
  </conditionalFormatting>
  <conditionalFormatting sqref="V22">
    <cfRule type="cellIs" dxfId="4147" priority="657" stopIfTrue="1" operator="lessThan">
      <formula>0</formula>
    </cfRule>
  </conditionalFormatting>
  <conditionalFormatting sqref="S29">
    <cfRule type="cellIs" dxfId="4146" priority="656" stopIfTrue="1" operator="lessThan">
      <formula>0</formula>
    </cfRule>
  </conditionalFormatting>
  <conditionalFormatting sqref="S45">
    <cfRule type="cellIs" dxfId="4145" priority="655" stopIfTrue="1" operator="lessThan">
      <formula>0</formula>
    </cfRule>
  </conditionalFormatting>
  <conditionalFormatting sqref="R8:R10 R12">
    <cfRule type="cellIs" dxfId="4144" priority="653" stopIfTrue="1" operator="lessThan">
      <formula>0</formula>
    </cfRule>
  </conditionalFormatting>
  <conditionalFormatting sqref="T8:T10 T12">
    <cfRule type="cellIs" dxfId="4143" priority="652" stopIfTrue="1" operator="lessThan">
      <formula>0</formula>
    </cfRule>
  </conditionalFormatting>
  <conditionalFormatting sqref="V8:V10 V12:V13">
    <cfRule type="cellIs" dxfId="4142" priority="651" stopIfTrue="1" operator="lessThan">
      <formula>0</formula>
    </cfRule>
  </conditionalFormatting>
  <conditionalFormatting sqref="U8:U10 U12">
    <cfRule type="cellIs" dxfId="4141" priority="650" stopIfTrue="1" operator="lessThan">
      <formula>0</formula>
    </cfRule>
  </conditionalFormatting>
  <conditionalFormatting sqref="R16:R18 R20">
    <cfRule type="cellIs" dxfId="4140" priority="649" stopIfTrue="1" operator="lessThan">
      <formula>0</formula>
    </cfRule>
  </conditionalFormatting>
  <conditionalFormatting sqref="T16:T18 T20">
    <cfRule type="cellIs" dxfId="4139" priority="648" stopIfTrue="1" operator="lessThan">
      <formula>0</formula>
    </cfRule>
  </conditionalFormatting>
  <conditionalFormatting sqref="V16:V18 V20:V21">
    <cfRule type="cellIs" dxfId="4138" priority="647" stopIfTrue="1" operator="lessThan">
      <formula>0</formula>
    </cfRule>
  </conditionalFormatting>
  <conditionalFormatting sqref="U16:U18 U20">
    <cfRule type="cellIs" dxfId="4137" priority="646" stopIfTrue="1" operator="lessThan">
      <formula>0</formula>
    </cfRule>
  </conditionalFormatting>
  <conditionalFormatting sqref="R24:R26 R28">
    <cfRule type="cellIs" dxfId="4136" priority="645" stopIfTrue="1" operator="lessThan">
      <formula>0</formula>
    </cfRule>
  </conditionalFormatting>
  <conditionalFormatting sqref="V24:V26 V28:V29">
    <cfRule type="cellIs" dxfId="4135" priority="644" stopIfTrue="1" operator="lessThan">
      <formula>0</formula>
    </cfRule>
  </conditionalFormatting>
  <conditionalFormatting sqref="U24:U26 U28">
    <cfRule type="cellIs" dxfId="4134" priority="642" stopIfTrue="1" operator="lessThan">
      <formula>0</formula>
    </cfRule>
  </conditionalFormatting>
  <conditionalFormatting sqref="S24:S28">
    <cfRule type="cellIs" dxfId="4133" priority="643" stopIfTrue="1" operator="lessThan">
      <formula>0</formula>
    </cfRule>
  </conditionalFormatting>
  <conditionalFormatting sqref="R40:R42 R44">
    <cfRule type="cellIs" dxfId="4132" priority="641" stopIfTrue="1" operator="lessThan">
      <formula>0</formula>
    </cfRule>
  </conditionalFormatting>
  <conditionalFormatting sqref="V40:V42 V44:V45">
    <cfRule type="cellIs" dxfId="4131" priority="640" stopIfTrue="1" operator="lessThan">
      <formula>0</formula>
    </cfRule>
  </conditionalFormatting>
  <conditionalFormatting sqref="U40:U42 U44:U45">
    <cfRule type="cellIs" dxfId="4130" priority="639" stopIfTrue="1" operator="lessThan">
      <formula>0</formula>
    </cfRule>
  </conditionalFormatting>
  <conditionalFormatting sqref="S40:S44">
    <cfRule type="cellIs" dxfId="4129" priority="638" stopIfTrue="1" operator="lessThan">
      <formula>0</formula>
    </cfRule>
  </conditionalFormatting>
  <conditionalFormatting sqref="R57:S58 R60:S61">
    <cfRule type="cellIs" dxfId="4128" priority="637" stopIfTrue="1" operator="lessThan">
      <formula>0</formula>
    </cfRule>
  </conditionalFormatting>
  <conditionalFormatting sqref="T57:T58 T60:T61">
    <cfRule type="cellIs" dxfId="4127" priority="636" stopIfTrue="1" operator="lessThan">
      <formula>0</formula>
    </cfRule>
  </conditionalFormatting>
  <conditionalFormatting sqref="V57:V58 V60:V61">
    <cfRule type="cellIs" dxfId="4126" priority="635" stopIfTrue="1" operator="lessThan">
      <formula>0</formula>
    </cfRule>
  </conditionalFormatting>
  <conditionalFormatting sqref="U57:U58 U60:U61">
    <cfRule type="cellIs" dxfId="4125" priority="634" stopIfTrue="1" operator="lessThan">
      <formula>0</formula>
    </cfRule>
  </conditionalFormatting>
  <conditionalFormatting sqref="R5:V5">
    <cfRule type="cellIs" dxfId="4124" priority="623" stopIfTrue="1" operator="lessThan">
      <formula>0</formula>
    </cfRule>
  </conditionalFormatting>
  <conditionalFormatting sqref="R37:R38 U37:U38 R31:V31 B31 A32:B34 A38:B38 A40 BE31:JA34 BE36:JA38 A36:A37">
    <cfRule type="cellIs" dxfId="4123" priority="633" stopIfTrue="1" operator="lessThan">
      <formula>0</formula>
    </cfRule>
  </conditionalFormatting>
  <conditionalFormatting sqref="S37:S38">
    <cfRule type="cellIs" dxfId="4122" priority="632" stopIfTrue="1" operator="lessThan">
      <formula>0</formula>
    </cfRule>
  </conditionalFormatting>
  <conditionalFormatting sqref="U32:U34 U36">
    <cfRule type="cellIs" dxfId="4121" priority="626" stopIfTrue="1" operator="lessThan">
      <formula>0</formula>
    </cfRule>
  </conditionalFormatting>
  <conditionalFormatting sqref="T37:T38">
    <cfRule type="cellIs" dxfId="4120" priority="631" stopIfTrue="1" operator="lessThan">
      <formula>0</formula>
    </cfRule>
  </conditionalFormatting>
  <conditionalFormatting sqref="V38">
    <cfRule type="cellIs" dxfId="4119" priority="630" stopIfTrue="1" operator="lessThan">
      <formula>0</formula>
    </cfRule>
  </conditionalFormatting>
  <conditionalFormatting sqref="R32:S34 R36">
    <cfRule type="cellIs" dxfId="4118" priority="629" stopIfTrue="1" operator="lessThan">
      <formula>0</formula>
    </cfRule>
  </conditionalFormatting>
  <conditionalFormatting sqref="T32:T34 T36">
    <cfRule type="cellIs" dxfId="4117" priority="628" stopIfTrue="1" operator="lessThan">
      <formula>0</formula>
    </cfRule>
  </conditionalFormatting>
  <conditionalFormatting sqref="V32:V34 V36:V37">
    <cfRule type="cellIs" dxfId="4116" priority="627" stopIfTrue="1" operator="lessThan">
      <formula>0</formula>
    </cfRule>
  </conditionalFormatting>
  <conditionalFormatting sqref="X6:Y6 AK6:AM6 AA6:AI6">
    <cfRule type="cellIs" dxfId="4115" priority="617" stopIfTrue="1" operator="lessThan">
      <formula>0</formula>
    </cfRule>
  </conditionalFormatting>
  <conditionalFormatting sqref="A64:B64 B65:B67 B71">
    <cfRule type="cellIs" dxfId="4114" priority="625" operator="lessThan">
      <formula>0</formula>
    </cfRule>
  </conditionalFormatting>
  <conditionalFormatting sqref="P3">
    <cfRule type="cellIs" dxfId="4113" priority="624" operator="lessThan">
      <formula>0</formula>
    </cfRule>
  </conditionalFormatting>
  <conditionalFormatting sqref="AJ63:AK63 Z63:AF63">
    <cfRule type="cellIs" dxfId="4112" priority="622" stopIfTrue="1" operator="lessThan">
      <formula>0</formula>
    </cfRule>
  </conditionalFormatting>
  <conditionalFormatting sqref="BA63:BB63 AQ63:AW63">
    <cfRule type="cellIs" dxfId="4111" priority="621" stopIfTrue="1" operator="lessThan">
      <formula>0</formula>
    </cfRule>
  </conditionalFormatting>
  <conditionalFormatting sqref="C6:L6 N6:P6 C4">
    <cfRule type="cellIs" dxfId="4110" priority="620" stopIfTrue="1" operator="lessThan">
      <formula>0</formula>
    </cfRule>
  </conditionalFormatting>
  <conditionalFormatting sqref="M6">
    <cfRule type="cellIs" dxfId="4109" priority="619" stopIfTrue="1" operator="lessThan">
      <formula>0</formula>
    </cfRule>
  </conditionalFormatting>
  <conditionalFormatting sqref="X4">
    <cfRule type="cellIs" dxfId="4108" priority="618" stopIfTrue="1" operator="lessThan">
      <formula>0</formula>
    </cfRule>
  </conditionalFormatting>
  <conditionalFormatting sqref="AJ6">
    <cfRule type="cellIs" dxfId="4107" priority="616" stopIfTrue="1" operator="lessThan">
      <formula>0</formula>
    </cfRule>
  </conditionalFormatting>
  <conditionalFormatting sqref="AO4">
    <cfRule type="cellIs" dxfId="4106" priority="596" stopIfTrue="1" operator="lessThan">
      <formula>0</formula>
    </cfRule>
  </conditionalFormatting>
  <conditionalFormatting sqref="A1:B3">
    <cfRule type="cellIs" dxfId="4105" priority="592" operator="lessThan">
      <formula>0</formula>
    </cfRule>
  </conditionalFormatting>
  <conditionalFormatting sqref="AO6:AZ6 BB6:BD6">
    <cfRule type="cellIs" dxfId="4104" priority="598" stopIfTrue="1" operator="lessThan">
      <formula>0</formula>
    </cfRule>
  </conditionalFormatting>
  <conditionalFormatting sqref="BA6">
    <cfRule type="cellIs" dxfId="4103" priority="597" stopIfTrue="1" operator="lessThan">
      <formula>0</formula>
    </cfRule>
  </conditionalFormatting>
  <conditionalFormatting sqref="G1:H1">
    <cfRule type="cellIs" dxfId="4102" priority="595" operator="lessThan">
      <formula>0</formula>
    </cfRule>
  </conditionalFormatting>
  <conditionalFormatting sqref="I1">
    <cfRule type="cellIs" dxfId="4101" priority="594" stopIfTrue="1" operator="lessThan">
      <formula>0</formula>
    </cfRule>
  </conditionalFormatting>
  <conditionalFormatting sqref="AP73:BD73">
    <cfRule type="cellIs" dxfId="4100" priority="591" operator="lessThan">
      <formula>0</formula>
    </cfRule>
  </conditionalFormatting>
  <conditionalFormatting sqref="Y73">
    <cfRule type="cellIs" dxfId="4099" priority="589" operator="lessThan">
      <formula>0</formula>
    </cfRule>
  </conditionalFormatting>
  <conditionalFormatting sqref="Z73:AM73">
    <cfRule type="cellIs" dxfId="4098" priority="590" operator="lessThan">
      <formula>0</formula>
    </cfRule>
  </conditionalFormatting>
  <conditionalFormatting sqref="X32:Y34 X38:Y38 X36:X37">
    <cfRule type="cellIs" dxfId="4097" priority="582" stopIfTrue="1" operator="lessThan">
      <formula>0</formula>
    </cfRule>
  </conditionalFormatting>
  <conditionalFormatting sqref="Y65:Y67 X64:Y64 Y71">
    <cfRule type="cellIs" dxfId="4096" priority="581" operator="lessThan">
      <formula>0</formula>
    </cfRule>
  </conditionalFormatting>
  <conditionalFormatting sqref="AO32:AP34 AO38:AP38 AO36:AO37">
    <cfRule type="cellIs" dxfId="4095" priority="577" stopIfTrue="1" operator="lessThan">
      <formula>0</formula>
    </cfRule>
  </conditionalFormatting>
  <conditionalFormatting sqref="AP65:AP67 AO64:AP64 AP71">
    <cfRule type="cellIs" dxfId="4094" priority="576" operator="lessThan">
      <formula>0</formula>
    </cfRule>
  </conditionalFormatting>
  <conditionalFormatting sqref="AP77:AP79">
    <cfRule type="cellIs" dxfId="4093" priority="549" operator="lessThan">
      <formula>0</formula>
    </cfRule>
  </conditionalFormatting>
  <conditionalFormatting sqref="AQ76">
    <cfRule type="cellIs" dxfId="4092" priority="548" operator="lessThan">
      <formula>0</formula>
    </cfRule>
  </conditionalFormatting>
  <conditionalFormatting sqref="AQ76:AX76">
    <cfRule type="cellIs" dxfId="4091" priority="547" operator="lessThan">
      <formula>0</formula>
    </cfRule>
  </conditionalFormatting>
  <conditionalFormatting sqref="AU76:AX76">
    <cfRule type="cellIs" dxfId="4090" priority="546" operator="lessThan">
      <formula>0</formula>
    </cfRule>
  </conditionalFormatting>
  <conditionalFormatting sqref="AX76">
    <cfRule type="cellIs" dxfId="4089" priority="545" operator="lessThan">
      <formula>0</formula>
    </cfRule>
  </conditionalFormatting>
  <conditionalFormatting sqref="A75:P121">
    <cfRule type="cellIs" dxfId="4088" priority="544" stopIfTrue="1" operator="lessThan">
      <formula>0</formula>
    </cfRule>
  </conditionalFormatting>
  <conditionalFormatting sqref="A31">
    <cfRule type="cellIs" dxfId="4087" priority="539" stopIfTrue="1" operator="lessThan">
      <formula>0</formula>
    </cfRule>
  </conditionalFormatting>
  <conditionalFormatting sqref="A39">
    <cfRule type="cellIs" dxfId="4086" priority="538" stopIfTrue="1" operator="lessThan">
      <formula>0</formula>
    </cfRule>
  </conditionalFormatting>
  <conditionalFormatting sqref="AX63">
    <cfRule type="cellIs" dxfId="4085" priority="530" stopIfTrue="1" operator="lessThan">
      <formula>0</formula>
    </cfRule>
  </conditionalFormatting>
  <conditionalFormatting sqref="AG63">
    <cfRule type="cellIs" dxfId="4084" priority="520" stopIfTrue="1" operator="lessThan">
      <formula>0</formula>
    </cfRule>
  </conditionalFormatting>
  <conditionalFormatting sqref="BF14:BF18 BF22:BF26">
    <cfRule type="cellIs" dxfId="4083" priority="513" stopIfTrue="1" operator="lessThan">
      <formula>0</formula>
    </cfRule>
  </conditionalFormatting>
  <conditionalFormatting sqref="K7:L10">
    <cfRule type="cellIs" dxfId="4082" priority="512" stopIfTrue="1" operator="lessThan">
      <formula>0</formula>
    </cfRule>
  </conditionalFormatting>
  <conditionalFormatting sqref="K63:L63">
    <cfRule type="cellIs" dxfId="4081" priority="450" stopIfTrue="1" operator="lessThan">
      <formula>0</formula>
    </cfRule>
  </conditionalFormatting>
  <conditionalFormatting sqref="AH63">
    <cfRule type="cellIs" dxfId="4080" priority="446" stopIfTrue="1" operator="lessThan">
      <formula>0</formula>
    </cfRule>
  </conditionalFormatting>
  <conditionalFormatting sqref="AI63">
    <cfRule type="cellIs" dxfId="4079" priority="444" stopIfTrue="1" operator="lessThan">
      <formula>0</formula>
    </cfRule>
  </conditionalFormatting>
  <conditionalFormatting sqref="AY63">
    <cfRule type="cellIs" dxfId="4078" priority="442" stopIfTrue="1" operator="lessThan">
      <formula>0</formula>
    </cfRule>
  </conditionalFormatting>
  <conditionalFormatting sqref="AZ63">
    <cfRule type="cellIs" dxfId="4077" priority="440" stopIfTrue="1" operator="lessThan">
      <formula>0</formula>
    </cfRule>
  </conditionalFormatting>
  <conditionalFormatting sqref="C3:O3">
    <cfRule type="cellIs" dxfId="4076" priority="438" operator="lessThan">
      <formula>0</formula>
    </cfRule>
  </conditionalFormatting>
  <conditionalFormatting sqref="C13:N14 C12:M12">
    <cfRule type="cellIs" dxfId="4075" priority="437" stopIfTrue="1" operator="lessThan">
      <formula>0</formula>
    </cfRule>
  </conditionalFormatting>
  <conditionalFormatting sqref="N12">
    <cfRule type="cellIs" dxfId="4074" priority="435" stopIfTrue="1" operator="lessThan">
      <formula>0</formula>
    </cfRule>
  </conditionalFormatting>
  <conditionalFormatting sqref="BH11:JA11 O11:P11 A11:B11 BE11 AO11:AP11 X11:Y11">
    <cfRule type="cellIs" dxfId="4073" priority="399" stopIfTrue="1" operator="lessThan">
      <formula>0</formula>
    </cfRule>
  </conditionalFormatting>
  <conditionalFormatting sqref="R11">
    <cfRule type="cellIs" dxfId="4072" priority="398" stopIfTrue="1" operator="lessThan">
      <formula>0</formula>
    </cfRule>
  </conditionalFormatting>
  <conditionalFormatting sqref="T11">
    <cfRule type="cellIs" dxfId="4071" priority="397" stopIfTrue="1" operator="lessThan">
      <formula>0</formula>
    </cfRule>
  </conditionalFormatting>
  <conditionalFormatting sqref="V11">
    <cfRule type="cellIs" dxfId="4070" priority="396" stopIfTrue="1" operator="lessThan">
      <formula>0</formula>
    </cfRule>
  </conditionalFormatting>
  <conditionalFormatting sqref="U11">
    <cfRule type="cellIs" dxfId="4069" priority="395" stopIfTrue="1" operator="lessThan">
      <formula>0</formula>
    </cfRule>
  </conditionalFormatting>
  <conditionalFormatting sqref="C11:M11">
    <cfRule type="cellIs" dxfId="4068" priority="388" stopIfTrue="1" operator="lessThan">
      <formula>0</formula>
    </cfRule>
  </conditionalFormatting>
  <conditionalFormatting sqref="N11">
    <cfRule type="cellIs" dxfId="4067" priority="387" stopIfTrue="1" operator="lessThan">
      <formula>0</formula>
    </cfRule>
  </conditionalFormatting>
  <conditionalFormatting sqref="X19:Y19 AO19:AP19 BH19:JA19 BE19 A19:B19">
    <cfRule type="cellIs" dxfId="4066" priority="384" stopIfTrue="1" operator="lessThan">
      <formula>0</formula>
    </cfRule>
  </conditionalFormatting>
  <conditionalFormatting sqref="R19">
    <cfRule type="cellIs" dxfId="4065" priority="383" stopIfTrue="1" operator="lessThan">
      <formula>0</formula>
    </cfRule>
  </conditionalFormatting>
  <conditionalFormatting sqref="T19">
    <cfRule type="cellIs" dxfId="4064" priority="382" stopIfTrue="1" operator="lessThan">
      <formula>0</formula>
    </cfRule>
  </conditionalFormatting>
  <conditionalFormatting sqref="V19">
    <cfRule type="cellIs" dxfId="4063" priority="381" stopIfTrue="1" operator="lessThan">
      <formula>0</formula>
    </cfRule>
  </conditionalFormatting>
  <conditionalFormatting sqref="U19">
    <cfRule type="cellIs" dxfId="4062" priority="380" stopIfTrue="1" operator="lessThan">
      <formula>0</formula>
    </cfRule>
  </conditionalFormatting>
  <conditionalFormatting sqref="BE35:JA35 A35:B35">
    <cfRule type="cellIs" dxfId="4061" priority="362" stopIfTrue="1" operator="lessThan">
      <formula>0</formula>
    </cfRule>
  </conditionalFormatting>
  <conditionalFormatting sqref="U35">
    <cfRule type="cellIs" dxfId="4060" priority="358" stopIfTrue="1" operator="lessThan">
      <formula>0</formula>
    </cfRule>
  </conditionalFormatting>
  <conditionalFormatting sqref="R35">
    <cfRule type="cellIs" dxfId="4059" priority="361" stopIfTrue="1" operator="lessThan">
      <formula>0</formula>
    </cfRule>
  </conditionalFormatting>
  <conditionalFormatting sqref="T35">
    <cfRule type="cellIs" dxfId="4058" priority="360" stopIfTrue="1" operator="lessThan">
      <formula>0</formula>
    </cfRule>
  </conditionalFormatting>
  <conditionalFormatting sqref="V35">
    <cfRule type="cellIs" dxfId="4057" priority="359" stopIfTrue="1" operator="lessThan">
      <formula>0</formula>
    </cfRule>
  </conditionalFormatting>
  <conditionalFormatting sqref="X35:Y35">
    <cfRule type="cellIs" dxfId="4056" priority="354" stopIfTrue="1" operator="lessThan">
      <formula>0</formula>
    </cfRule>
  </conditionalFormatting>
  <conditionalFormatting sqref="AO35:AP35">
    <cfRule type="cellIs" dxfId="4055" priority="353" stopIfTrue="1" operator="lessThan">
      <formula>0</formula>
    </cfRule>
  </conditionalFormatting>
  <conditionalFormatting sqref="BE43:JA43 AO43:AP43 X43:Y43 A43:B43">
    <cfRule type="cellIs" dxfId="4054" priority="341" stopIfTrue="1" operator="lessThan">
      <formula>0</formula>
    </cfRule>
  </conditionalFormatting>
  <conditionalFormatting sqref="R43">
    <cfRule type="cellIs" dxfId="4053" priority="340" stopIfTrue="1" operator="lessThan">
      <formula>0</formula>
    </cfRule>
  </conditionalFormatting>
  <conditionalFormatting sqref="V43">
    <cfRule type="cellIs" dxfId="4052" priority="339" stopIfTrue="1" operator="lessThan">
      <formula>0</formula>
    </cfRule>
  </conditionalFormatting>
  <conditionalFormatting sqref="U43">
    <cfRule type="cellIs" dxfId="4051" priority="338" stopIfTrue="1" operator="lessThan">
      <formula>0</formula>
    </cfRule>
  </conditionalFormatting>
  <conditionalFormatting sqref="A51:B51 X51:Y51 AO51:AP51 BE51:JA51 R51:V51">
    <cfRule type="cellIs" dxfId="4050" priority="320" stopIfTrue="1" operator="lessThan">
      <formula>0</formula>
    </cfRule>
  </conditionalFormatting>
  <conditionalFormatting sqref="BE27 A27:B27 BH27:JA27 AO27:AP27 X27:Y27">
    <cfRule type="cellIs" dxfId="4049" priority="288" stopIfTrue="1" operator="lessThan">
      <formula>0</formula>
    </cfRule>
  </conditionalFormatting>
  <conditionalFormatting sqref="R27">
    <cfRule type="cellIs" dxfId="4048" priority="287" stopIfTrue="1" operator="lessThan">
      <formula>0</formula>
    </cfRule>
  </conditionalFormatting>
  <conditionalFormatting sqref="V27">
    <cfRule type="cellIs" dxfId="4047" priority="286" stopIfTrue="1" operator="lessThan">
      <formula>0</formula>
    </cfRule>
  </conditionalFormatting>
  <conditionalFormatting sqref="U27">
    <cfRule type="cellIs" dxfId="4046" priority="284" stopIfTrue="1" operator="lessThan">
      <formula>0</formula>
    </cfRule>
  </conditionalFormatting>
  <conditionalFormatting sqref="S27">
    <cfRule type="cellIs" dxfId="4045" priority="285" stopIfTrue="1" operator="lessThan">
      <formula>0</formula>
    </cfRule>
  </conditionalFormatting>
  <conditionalFormatting sqref="BE59:JA59 AO59:AP59 X59:Y59 A59:B59">
    <cfRule type="cellIs" dxfId="4044" priority="265" stopIfTrue="1" operator="lessThan">
      <formula>0</formula>
    </cfRule>
  </conditionalFormatting>
  <conditionalFormatting sqref="R59:S59">
    <cfRule type="cellIs" dxfId="4043" priority="264" stopIfTrue="1" operator="lessThan">
      <formula>0</formula>
    </cfRule>
  </conditionalFormatting>
  <conditionalFormatting sqref="T59">
    <cfRule type="cellIs" dxfId="4042" priority="263" stopIfTrue="1" operator="lessThan">
      <formula>0</formula>
    </cfRule>
  </conditionalFormatting>
  <conditionalFormatting sqref="V59">
    <cfRule type="cellIs" dxfId="4041" priority="262" stopIfTrue="1" operator="lessThan">
      <formula>0</formula>
    </cfRule>
  </conditionalFormatting>
  <conditionalFormatting sqref="U59">
    <cfRule type="cellIs" dxfId="4040" priority="261" stopIfTrue="1" operator="lessThan">
      <formula>0</formula>
    </cfRule>
  </conditionalFormatting>
  <conditionalFormatting sqref="BE68 AN68 R68:V68 BH68:IY68">
    <cfRule type="cellIs" dxfId="4039" priority="247" stopIfTrue="1" operator="lessThan">
      <formula>0</formula>
    </cfRule>
  </conditionalFormatting>
  <conditionalFormatting sqref="B68">
    <cfRule type="cellIs" dxfId="4038" priority="246" operator="lessThan">
      <formula>0</formula>
    </cfRule>
  </conditionalFormatting>
  <conditionalFormatting sqref="Y68">
    <cfRule type="cellIs" dxfId="4037" priority="245" operator="lessThan">
      <formula>0</formula>
    </cfRule>
  </conditionalFormatting>
  <conditionalFormatting sqref="AP68">
    <cfRule type="cellIs" dxfId="4036" priority="244" operator="lessThan">
      <formula>0</formula>
    </cfRule>
  </conditionalFormatting>
  <conditionalFormatting sqref="Y12:Y13">
    <cfRule type="cellIs" dxfId="4035" priority="235" stopIfTrue="1" operator="lessThan">
      <formula>0</formula>
    </cfRule>
  </conditionalFormatting>
  <conditionalFormatting sqref="Y20:Y21">
    <cfRule type="cellIs" dxfId="4034" priority="234" stopIfTrue="1" operator="lessThan">
      <formula>0</formula>
    </cfRule>
  </conditionalFormatting>
  <conditionalFormatting sqref="Y28:Y29">
    <cfRule type="cellIs" dxfId="4033" priority="233" stopIfTrue="1" operator="lessThan">
      <formula>0</formula>
    </cfRule>
  </conditionalFormatting>
  <conditionalFormatting sqref="Y36:Y37">
    <cfRule type="cellIs" dxfId="4032" priority="232" stopIfTrue="1" operator="lessThan">
      <formula>0</formula>
    </cfRule>
  </conditionalFormatting>
  <conditionalFormatting sqref="Y44:Y45">
    <cfRule type="cellIs" dxfId="4031" priority="231" stopIfTrue="1" operator="lessThan">
      <formula>0</formula>
    </cfRule>
  </conditionalFormatting>
  <conditionalFormatting sqref="Y52:Y53">
    <cfRule type="cellIs" dxfId="4030" priority="230" stopIfTrue="1" operator="lessThan">
      <formula>0</formula>
    </cfRule>
  </conditionalFormatting>
  <conditionalFormatting sqref="Y60:Y61">
    <cfRule type="cellIs" dxfId="4029" priority="229" stopIfTrue="1" operator="lessThan">
      <formula>0</formula>
    </cfRule>
  </conditionalFormatting>
  <conditionalFormatting sqref="Y69:Y70">
    <cfRule type="cellIs" dxfId="4028" priority="228" stopIfTrue="1" operator="lessThan">
      <formula>0</formula>
    </cfRule>
  </conditionalFormatting>
  <conditionalFormatting sqref="B69:B70">
    <cfRule type="cellIs" dxfId="4027" priority="227" stopIfTrue="1" operator="lessThan">
      <formula>0</formula>
    </cfRule>
  </conditionalFormatting>
  <conditionalFormatting sqref="B60:B61">
    <cfRule type="cellIs" dxfId="4026" priority="226" stopIfTrue="1" operator="lessThan">
      <formula>0</formula>
    </cfRule>
  </conditionalFormatting>
  <conditionalFormatting sqref="B52:B53">
    <cfRule type="cellIs" dxfId="4025" priority="225" stopIfTrue="1" operator="lessThan">
      <formula>0</formula>
    </cfRule>
  </conditionalFormatting>
  <conditionalFormatting sqref="B44:B45">
    <cfRule type="cellIs" dxfId="4024" priority="224" stopIfTrue="1" operator="lessThan">
      <formula>0</formula>
    </cfRule>
  </conditionalFormatting>
  <conditionalFormatting sqref="B36:B37">
    <cfRule type="cellIs" dxfId="4023" priority="223" stopIfTrue="1" operator="lessThan">
      <formula>0</formula>
    </cfRule>
  </conditionalFormatting>
  <conditionalFormatting sqref="B28:B29">
    <cfRule type="cellIs" dxfId="4022" priority="222" stopIfTrue="1" operator="lessThan">
      <formula>0</formula>
    </cfRule>
  </conditionalFormatting>
  <conditionalFormatting sqref="B20:B21">
    <cfRule type="cellIs" dxfId="4021" priority="221" stopIfTrue="1" operator="lessThan">
      <formula>0</formula>
    </cfRule>
  </conditionalFormatting>
  <conditionalFormatting sqref="B12:B13">
    <cfRule type="cellIs" dxfId="4020" priority="220" stopIfTrue="1" operator="lessThan">
      <formula>0</formula>
    </cfRule>
  </conditionalFormatting>
  <conditionalFormatting sqref="AP12:AP13">
    <cfRule type="cellIs" dxfId="4019" priority="219" stopIfTrue="1" operator="lessThan">
      <formula>0</formula>
    </cfRule>
  </conditionalFormatting>
  <conditionalFormatting sqref="AP20:AP21">
    <cfRule type="cellIs" dxfId="4018" priority="218" stopIfTrue="1" operator="lessThan">
      <formula>0</formula>
    </cfRule>
  </conditionalFormatting>
  <conditionalFormatting sqref="AP28:AP29">
    <cfRule type="cellIs" dxfId="4017" priority="217" stopIfTrue="1" operator="lessThan">
      <formula>0</formula>
    </cfRule>
  </conditionalFormatting>
  <conditionalFormatting sqref="AP36:AP37">
    <cfRule type="cellIs" dxfId="4016" priority="216" stopIfTrue="1" operator="lessThan">
      <formula>0</formula>
    </cfRule>
  </conditionalFormatting>
  <conditionalFormatting sqref="AP44:AP45">
    <cfRule type="cellIs" dxfId="4015" priority="215" stopIfTrue="1" operator="lessThan">
      <formula>0</formula>
    </cfRule>
  </conditionalFormatting>
  <conditionalFormatting sqref="AP52:AP53">
    <cfRule type="cellIs" dxfId="4014" priority="214" stopIfTrue="1" operator="lessThan">
      <formula>0</formula>
    </cfRule>
  </conditionalFormatting>
  <conditionalFormatting sqref="AP60:AP61">
    <cfRule type="cellIs" dxfId="4013" priority="213" stopIfTrue="1" operator="lessThan">
      <formula>0</formula>
    </cfRule>
  </conditionalFormatting>
  <conditionalFormatting sqref="AP69:AP70">
    <cfRule type="cellIs" dxfId="4012" priority="212" stopIfTrue="1" operator="lessThan">
      <formula>0</formula>
    </cfRule>
  </conditionalFormatting>
  <conditionalFormatting sqref="C15:J18 M15:P18 O20:P22">
    <cfRule type="cellIs" dxfId="4011" priority="211" stopIfTrue="1" operator="lessThan">
      <formula>0</formula>
    </cfRule>
  </conditionalFormatting>
  <conditionalFormatting sqref="K15:L18">
    <cfRule type="cellIs" dxfId="4010" priority="210" stopIfTrue="1" operator="lessThan">
      <formula>0</formula>
    </cfRule>
  </conditionalFormatting>
  <conditionalFormatting sqref="C21:N22 C20:M20">
    <cfRule type="cellIs" dxfId="4009" priority="209" stopIfTrue="1" operator="lessThan">
      <formula>0</formula>
    </cfRule>
  </conditionalFormatting>
  <conditionalFormatting sqref="N20">
    <cfRule type="cellIs" dxfId="4008" priority="208" stopIfTrue="1" operator="lessThan">
      <formula>0</formula>
    </cfRule>
  </conditionalFormatting>
  <conditionalFormatting sqref="O19:P19">
    <cfRule type="cellIs" dxfId="4007" priority="207" stopIfTrue="1" operator="lessThan">
      <formula>0</formula>
    </cfRule>
  </conditionalFormatting>
  <conditionalFormatting sqref="C19:M19">
    <cfRule type="cellIs" dxfId="4006" priority="206" stopIfTrue="1" operator="lessThan">
      <formula>0</formula>
    </cfRule>
  </conditionalFormatting>
  <conditionalFormatting sqref="N19">
    <cfRule type="cellIs" dxfId="4005" priority="205" stopIfTrue="1" operator="lessThan">
      <formula>0</formula>
    </cfRule>
  </conditionalFormatting>
  <conditionalFormatting sqref="C23:J26 M23:P26 O28:P30">
    <cfRule type="cellIs" dxfId="4004" priority="204" stopIfTrue="1" operator="lessThan">
      <formula>0</formula>
    </cfRule>
  </conditionalFormatting>
  <conditionalFormatting sqref="K23:L26">
    <cfRule type="cellIs" dxfId="4003" priority="203" stopIfTrue="1" operator="lessThan">
      <formula>0</formula>
    </cfRule>
  </conditionalFormatting>
  <conditionalFormatting sqref="C29:N30 C28:M28">
    <cfRule type="cellIs" dxfId="4002" priority="202" stopIfTrue="1" operator="lessThan">
      <formula>0</formula>
    </cfRule>
  </conditionalFormatting>
  <conditionalFormatting sqref="N28">
    <cfRule type="cellIs" dxfId="4001" priority="201" stopIfTrue="1" operator="lessThan">
      <formula>0</formula>
    </cfRule>
  </conditionalFormatting>
  <conditionalFormatting sqref="O27:P27">
    <cfRule type="cellIs" dxfId="4000" priority="200" stopIfTrue="1" operator="lessThan">
      <formula>0</formula>
    </cfRule>
  </conditionalFormatting>
  <conditionalFormatting sqref="C27:M27">
    <cfRule type="cellIs" dxfId="3999" priority="199" stopIfTrue="1" operator="lessThan">
      <formula>0</formula>
    </cfRule>
  </conditionalFormatting>
  <conditionalFormatting sqref="N27">
    <cfRule type="cellIs" dxfId="3998" priority="198" stopIfTrue="1" operator="lessThan">
      <formula>0</formula>
    </cfRule>
  </conditionalFormatting>
  <conditionalFormatting sqref="C39:J42 M39:P42 O44:P46">
    <cfRule type="cellIs" dxfId="3997" priority="190" stopIfTrue="1" operator="lessThan">
      <formula>0</formula>
    </cfRule>
  </conditionalFormatting>
  <conditionalFormatting sqref="K39:L42">
    <cfRule type="cellIs" dxfId="3996" priority="189" stopIfTrue="1" operator="lessThan">
      <formula>0</formula>
    </cfRule>
  </conditionalFormatting>
  <conditionalFormatting sqref="C45:N46 C44:M44">
    <cfRule type="cellIs" dxfId="3995" priority="188" stopIfTrue="1" operator="lessThan">
      <formula>0</formula>
    </cfRule>
  </conditionalFormatting>
  <conditionalFormatting sqref="N44">
    <cfRule type="cellIs" dxfId="3994" priority="187" stopIfTrue="1" operator="lessThan">
      <formula>0</formula>
    </cfRule>
  </conditionalFormatting>
  <conditionalFormatting sqref="O43:P43">
    <cfRule type="cellIs" dxfId="3993" priority="186" stopIfTrue="1" operator="lessThan">
      <formula>0</formula>
    </cfRule>
  </conditionalFormatting>
  <conditionalFormatting sqref="C43:M43">
    <cfRule type="cellIs" dxfId="3992" priority="185" stopIfTrue="1" operator="lessThan">
      <formula>0</formula>
    </cfRule>
  </conditionalFormatting>
  <conditionalFormatting sqref="N43">
    <cfRule type="cellIs" dxfId="3991" priority="184" stopIfTrue="1" operator="lessThan">
      <formula>0</formula>
    </cfRule>
  </conditionalFormatting>
  <conditionalFormatting sqref="C47:J50 M47:P50 O52:P54">
    <cfRule type="cellIs" dxfId="3990" priority="183" stopIfTrue="1" operator="lessThan">
      <formula>0</formula>
    </cfRule>
  </conditionalFormatting>
  <conditionalFormatting sqref="K47:L50">
    <cfRule type="cellIs" dxfId="3989" priority="182" stopIfTrue="1" operator="lessThan">
      <formula>0</formula>
    </cfRule>
  </conditionalFormatting>
  <conditionalFormatting sqref="C53:N54 C52:M52">
    <cfRule type="cellIs" dxfId="3988" priority="181" stopIfTrue="1" operator="lessThan">
      <formula>0</formula>
    </cfRule>
  </conditionalFormatting>
  <conditionalFormatting sqref="N52">
    <cfRule type="cellIs" dxfId="3987" priority="180" stopIfTrue="1" operator="lessThan">
      <formula>0</formula>
    </cfRule>
  </conditionalFormatting>
  <conditionalFormatting sqref="O51:P51">
    <cfRule type="cellIs" dxfId="3986" priority="179" stopIfTrue="1" operator="lessThan">
      <formula>0</formula>
    </cfRule>
  </conditionalFormatting>
  <conditionalFormatting sqref="C51:M51">
    <cfRule type="cellIs" dxfId="3985" priority="178" stopIfTrue="1" operator="lessThan">
      <formula>0</formula>
    </cfRule>
  </conditionalFormatting>
  <conditionalFormatting sqref="N51">
    <cfRule type="cellIs" dxfId="3984" priority="177" stopIfTrue="1" operator="lessThan">
      <formula>0</formula>
    </cfRule>
  </conditionalFormatting>
  <conditionalFormatting sqref="C55:J58 M55:P58 O60:P62">
    <cfRule type="cellIs" dxfId="3983" priority="176" stopIfTrue="1" operator="lessThan">
      <formula>0</formula>
    </cfRule>
  </conditionalFormatting>
  <conditionalFormatting sqref="K55:L58">
    <cfRule type="cellIs" dxfId="3982" priority="175" stopIfTrue="1" operator="lessThan">
      <formula>0</formula>
    </cfRule>
  </conditionalFormatting>
  <conditionalFormatting sqref="C61:N62 C60:M60">
    <cfRule type="cellIs" dxfId="3981" priority="174" stopIfTrue="1" operator="lessThan">
      <formula>0</formula>
    </cfRule>
  </conditionalFormatting>
  <conditionalFormatting sqref="N60">
    <cfRule type="cellIs" dxfId="3980" priority="173" stopIfTrue="1" operator="lessThan">
      <formula>0</formula>
    </cfRule>
  </conditionalFormatting>
  <conditionalFormatting sqref="O59:P59">
    <cfRule type="cellIs" dxfId="3979" priority="172" stopIfTrue="1" operator="lessThan">
      <formula>0</formula>
    </cfRule>
  </conditionalFormatting>
  <conditionalFormatting sqref="C59:M59">
    <cfRule type="cellIs" dxfId="3978" priority="171" stopIfTrue="1" operator="lessThan">
      <formula>0</formula>
    </cfRule>
  </conditionalFormatting>
  <conditionalFormatting sqref="N59">
    <cfRule type="cellIs" dxfId="3977" priority="170" stopIfTrue="1" operator="lessThan">
      <formula>0</formula>
    </cfRule>
  </conditionalFormatting>
  <conditionalFormatting sqref="C64:J67 M64:P67 O69:P71">
    <cfRule type="cellIs" dxfId="3976" priority="169" stopIfTrue="1" operator="lessThan">
      <formula>0</formula>
    </cfRule>
  </conditionalFormatting>
  <conditionalFormatting sqref="K64:L67">
    <cfRule type="cellIs" dxfId="3975" priority="168" stopIfTrue="1" operator="lessThan">
      <formula>0</formula>
    </cfRule>
  </conditionalFormatting>
  <conditionalFormatting sqref="C70:N71 C69:M69">
    <cfRule type="cellIs" dxfId="3974" priority="167" stopIfTrue="1" operator="lessThan">
      <formula>0</formula>
    </cfRule>
  </conditionalFormatting>
  <conditionalFormatting sqref="N69">
    <cfRule type="cellIs" dxfId="3973" priority="166" stopIfTrue="1" operator="lessThan">
      <formula>0</formula>
    </cfRule>
  </conditionalFormatting>
  <conditionalFormatting sqref="O68:P68">
    <cfRule type="cellIs" dxfId="3972" priority="165" stopIfTrue="1" operator="lessThan">
      <formula>0</formula>
    </cfRule>
  </conditionalFormatting>
  <conditionalFormatting sqref="C68:M68">
    <cfRule type="cellIs" dxfId="3971" priority="164" stopIfTrue="1" operator="lessThan">
      <formula>0</formula>
    </cfRule>
  </conditionalFormatting>
  <conditionalFormatting sqref="N68">
    <cfRule type="cellIs" dxfId="3970" priority="163" stopIfTrue="1" operator="lessThan">
      <formula>0</formula>
    </cfRule>
  </conditionalFormatting>
  <conditionalFormatting sqref="Z6">
    <cfRule type="cellIs" dxfId="3969" priority="161" stopIfTrue="1" operator="lessThan">
      <formula>0</formula>
    </cfRule>
  </conditionalFormatting>
  <conditionalFormatting sqref="Z7:AG10 AJ7:AM10 AL12:AM14">
    <cfRule type="cellIs" dxfId="3968" priority="160" stopIfTrue="1" operator="lessThan">
      <formula>0</formula>
    </cfRule>
  </conditionalFormatting>
  <conditionalFormatting sqref="AH7:AI10">
    <cfRule type="cellIs" dxfId="3967" priority="159" stopIfTrue="1" operator="lessThan">
      <formula>0</formula>
    </cfRule>
  </conditionalFormatting>
  <conditionalFormatting sqref="Z13:AK14 Z12:AJ12">
    <cfRule type="cellIs" dxfId="3966" priority="158" stopIfTrue="1" operator="lessThan">
      <formula>0</formula>
    </cfRule>
  </conditionalFormatting>
  <conditionalFormatting sqref="AK12">
    <cfRule type="cellIs" dxfId="3965" priority="157" stopIfTrue="1" operator="lessThan">
      <formula>0</formula>
    </cfRule>
  </conditionalFormatting>
  <conditionalFormatting sqref="AL11:AM11">
    <cfRule type="cellIs" dxfId="3964" priority="156" stopIfTrue="1" operator="lessThan">
      <formula>0</formula>
    </cfRule>
  </conditionalFormatting>
  <conditionalFormatting sqref="Z11:AJ11">
    <cfRule type="cellIs" dxfId="3963" priority="155" stopIfTrue="1" operator="lessThan">
      <formula>0</formula>
    </cfRule>
  </conditionalFormatting>
  <conditionalFormatting sqref="AK11">
    <cfRule type="cellIs" dxfId="3962" priority="154" stopIfTrue="1" operator="lessThan">
      <formula>0</formula>
    </cfRule>
  </conditionalFormatting>
  <conditionalFormatting sqref="Z15:AG18 AJ15:AM18 AL20:AM22">
    <cfRule type="cellIs" dxfId="3961" priority="153" stopIfTrue="1" operator="lessThan">
      <formula>0</formula>
    </cfRule>
  </conditionalFormatting>
  <conditionalFormatting sqref="AH15:AI18">
    <cfRule type="cellIs" dxfId="3960" priority="152" stopIfTrue="1" operator="lessThan">
      <formula>0</formula>
    </cfRule>
  </conditionalFormatting>
  <conditionalFormatting sqref="Z20:AJ20 AA21:AK22">
    <cfRule type="cellIs" dxfId="3959" priority="151" stopIfTrue="1" operator="lessThan">
      <formula>0</formula>
    </cfRule>
  </conditionalFormatting>
  <conditionalFormatting sqref="AK20">
    <cfRule type="cellIs" dxfId="3958" priority="150" stopIfTrue="1" operator="lessThan">
      <formula>0</formula>
    </cfRule>
  </conditionalFormatting>
  <conditionalFormatting sqref="AL19:AM19">
    <cfRule type="cellIs" dxfId="3957" priority="149" stopIfTrue="1" operator="lessThan">
      <formula>0</formula>
    </cfRule>
  </conditionalFormatting>
  <conditionalFormatting sqref="Z19:AJ19">
    <cfRule type="cellIs" dxfId="3956" priority="148" stopIfTrue="1" operator="lessThan">
      <formula>0</formula>
    </cfRule>
  </conditionalFormatting>
  <conditionalFormatting sqref="AK19">
    <cfRule type="cellIs" dxfId="3955" priority="147" stopIfTrue="1" operator="lessThan">
      <formula>0</formula>
    </cfRule>
  </conditionalFormatting>
  <conditionalFormatting sqref="Z23:AG26 AJ23:AM26 AL28:AM30">
    <cfRule type="cellIs" dxfId="3954" priority="146" stopIfTrue="1" operator="lessThan">
      <formula>0</formula>
    </cfRule>
  </conditionalFormatting>
  <conditionalFormatting sqref="AH23:AI26">
    <cfRule type="cellIs" dxfId="3953" priority="145" stopIfTrue="1" operator="lessThan">
      <formula>0</formula>
    </cfRule>
  </conditionalFormatting>
  <conditionalFormatting sqref="Z29:AK30 Z28:AJ28">
    <cfRule type="cellIs" dxfId="3952" priority="144" stopIfTrue="1" operator="lessThan">
      <formula>0</formula>
    </cfRule>
  </conditionalFormatting>
  <conditionalFormatting sqref="AK28">
    <cfRule type="cellIs" dxfId="3951" priority="143" stopIfTrue="1" operator="lessThan">
      <formula>0</formula>
    </cfRule>
  </conditionalFormatting>
  <conditionalFormatting sqref="AL27:AM27">
    <cfRule type="cellIs" dxfId="3950" priority="142" stopIfTrue="1" operator="lessThan">
      <formula>0</formula>
    </cfRule>
  </conditionalFormatting>
  <conditionalFormatting sqref="Z27:AJ27">
    <cfRule type="cellIs" dxfId="3949" priority="141" stopIfTrue="1" operator="lessThan">
      <formula>0</formula>
    </cfRule>
  </conditionalFormatting>
  <conditionalFormatting sqref="AK27">
    <cfRule type="cellIs" dxfId="3948" priority="140" stopIfTrue="1" operator="lessThan">
      <formula>0</formula>
    </cfRule>
  </conditionalFormatting>
  <conditionalFormatting sqref="Z31:AG34 AJ31:AM34 AL36:AM38">
    <cfRule type="cellIs" dxfId="3947" priority="139" stopIfTrue="1" operator="lessThan">
      <formula>0</formula>
    </cfRule>
  </conditionalFormatting>
  <conditionalFormatting sqref="AH31:AI34">
    <cfRule type="cellIs" dxfId="3946" priority="138" stopIfTrue="1" operator="lessThan">
      <formula>0</formula>
    </cfRule>
  </conditionalFormatting>
  <conditionalFormatting sqref="Z37:AK38 Z36:AJ36">
    <cfRule type="cellIs" dxfId="3945" priority="137" stopIfTrue="1" operator="lessThan">
      <formula>0</formula>
    </cfRule>
  </conditionalFormatting>
  <conditionalFormatting sqref="AK36">
    <cfRule type="cellIs" dxfId="3944" priority="136" stopIfTrue="1" operator="lessThan">
      <formula>0</formula>
    </cfRule>
  </conditionalFormatting>
  <conditionalFormatting sqref="AL35:AM35">
    <cfRule type="cellIs" dxfId="3943" priority="135" stopIfTrue="1" operator="lessThan">
      <formula>0</formula>
    </cfRule>
  </conditionalFormatting>
  <conditionalFormatting sqref="Z35:AJ35">
    <cfRule type="cellIs" dxfId="3942" priority="134" stopIfTrue="1" operator="lessThan">
      <formula>0</formula>
    </cfRule>
  </conditionalFormatting>
  <conditionalFormatting sqref="AK35">
    <cfRule type="cellIs" dxfId="3941" priority="133" stopIfTrue="1" operator="lessThan">
      <formula>0</formula>
    </cfRule>
  </conditionalFormatting>
  <conditionalFormatting sqref="Z39:AG42 AJ39:AM42 AL44:AM46">
    <cfRule type="cellIs" dxfId="3940" priority="132" stopIfTrue="1" operator="lessThan">
      <formula>0</formula>
    </cfRule>
  </conditionalFormatting>
  <conditionalFormatting sqref="AH39:AI42">
    <cfRule type="cellIs" dxfId="3939" priority="131" stopIfTrue="1" operator="lessThan">
      <formula>0</formula>
    </cfRule>
  </conditionalFormatting>
  <conditionalFormatting sqref="Z45:AK46 Z44:AJ44">
    <cfRule type="cellIs" dxfId="3938" priority="130" stopIfTrue="1" operator="lessThan">
      <formula>0</formula>
    </cfRule>
  </conditionalFormatting>
  <conditionalFormatting sqref="AK44">
    <cfRule type="cellIs" dxfId="3937" priority="129" stopIfTrue="1" operator="lessThan">
      <formula>0</formula>
    </cfRule>
  </conditionalFormatting>
  <conditionalFormatting sqref="AL43:AM43">
    <cfRule type="cellIs" dxfId="3936" priority="128" stopIfTrue="1" operator="lessThan">
      <formula>0</formula>
    </cfRule>
  </conditionalFormatting>
  <conditionalFormatting sqref="Z43:AJ43">
    <cfRule type="cellIs" dxfId="3935" priority="127" stopIfTrue="1" operator="lessThan">
      <formula>0</formula>
    </cfRule>
  </conditionalFormatting>
  <conditionalFormatting sqref="AK43">
    <cfRule type="cellIs" dxfId="3934" priority="126" stopIfTrue="1" operator="lessThan">
      <formula>0</formula>
    </cfRule>
  </conditionalFormatting>
  <conditionalFormatting sqref="Z47:AG50 AJ47:AM50 AL52:AM54">
    <cfRule type="cellIs" dxfId="3933" priority="114" stopIfTrue="1" operator="lessThan">
      <formula>0</formula>
    </cfRule>
  </conditionalFormatting>
  <conditionalFormatting sqref="AH47:AI50">
    <cfRule type="cellIs" dxfId="3932" priority="113" stopIfTrue="1" operator="lessThan">
      <formula>0</formula>
    </cfRule>
  </conditionalFormatting>
  <conditionalFormatting sqref="Z53:AK54 Z52:AJ52">
    <cfRule type="cellIs" dxfId="3931" priority="112" stopIfTrue="1" operator="lessThan">
      <formula>0</formula>
    </cfRule>
  </conditionalFormatting>
  <conditionalFormatting sqref="AK52">
    <cfRule type="cellIs" dxfId="3930" priority="111" stopIfTrue="1" operator="lessThan">
      <formula>0</formula>
    </cfRule>
  </conditionalFormatting>
  <conditionalFormatting sqref="AL51:AM51">
    <cfRule type="cellIs" dxfId="3929" priority="110" stopIfTrue="1" operator="lessThan">
      <formula>0</formula>
    </cfRule>
  </conditionalFormatting>
  <conditionalFormatting sqref="Z51:AJ51">
    <cfRule type="cellIs" dxfId="3928" priority="109" stopIfTrue="1" operator="lessThan">
      <formula>0</formula>
    </cfRule>
  </conditionalFormatting>
  <conditionalFormatting sqref="AK51">
    <cfRule type="cellIs" dxfId="3927" priority="108" stopIfTrue="1" operator="lessThan">
      <formula>0</formula>
    </cfRule>
  </conditionalFormatting>
  <conditionalFormatting sqref="Z55:AG58 AJ55:AM58 AL60:AM62">
    <cfRule type="cellIs" dxfId="3926" priority="107" stopIfTrue="1" operator="lessThan">
      <formula>0</formula>
    </cfRule>
  </conditionalFormatting>
  <conditionalFormatting sqref="AH55:AI58">
    <cfRule type="cellIs" dxfId="3925" priority="106" stopIfTrue="1" operator="lessThan">
      <formula>0</formula>
    </cfRule>
  </conditionalFormatting>
  <conditionalFormatting sqref="Z61:AK62 Z60:AJ60">
    <cfRule type="cellIs" dxfId="3924" priority="105" stopIfTrue="1" operator="lessThan">
      <formula>0</formula>
    </cfRule>
  </conditionalFormatting>
  <conditionalFormatting sqref="AK60">
    <cfRule type="cellIs" dxfId="3923" priority="104" stopIfTrue="1" operator="lessThan">
      <formula>0</formula>
    </cfRule>
  </conditionalFormatting>
  <conditionalFormatting sqref="AL59:AM59">
    <cfRule type="cellIs" dxfId="3922" priority="103" stopIfTrue="1" operator="lessThan">
      <formula>0</formula>
    </cfRule>
  </conditionalFormatting>
  <conditionalFormatting sqref="Z59:AJ59">
    <cfRule type="cellIs" dxfId="3921" priority="102" stopIfTrue="1" operator="lessThan">
      <formula>0</formula>
    </cfRule>
  </conditionalFormatting>
  <conditionalFormatting sqref="AK59">
    <cfRule type="cellIs" dxfId="3920" priority="101" stopIfTrue="1" operator="lessThan">
      <formula>0</formula>
    </cfRule>
  </conditionalFormatting>
  <conditionalFormatting sqref="Z64:AG67 AJ64:AM67 AL69:AM71">
    <cfRule type="cellIs" dxfId="3919" priority="100" stopIfTrue="1" operator="lessThan">
      <formula>0</formula>
    </cfRule>
  </conditionalFormatting>
  <conditionalFormatting sqref="AH64:AI67">
    <cfRule type="cellIs" dxfId="3918" priority="99" stopIfTrue="1" operator="lessThan">
      <formula>0</formula>
    </cfRule>
  </conditionalFormatting>
  <conditionalFormatting sqref="Z70:AK71 Z69:AJ69">
    <cfRule type="cellIs" dxfId="3917" priority="98" stopIfTrue="1" operator="lessThan">
      <formula>0</formula>
    </cfRule>
  </conditionalFormatting>
  <conditionalFormatting sqref="AK69">
    <cfRule type="cellIs" dxfId="3916" priority="97" stopIfTrue="1" operator="lessThan">
      <formula>0</formula>
    </cfRule>
  </conditionalFormatting>
  <conditionalFormatting sqref="AL68:AM68">
    <cfRule type="cellIs" dxfId="3915" priority="96" stopIfTrue="1" operator="lessThan">
      <formula>0</formula>
    </cfRule>
  </conditionalFormatting>
  <conditionalFormatting sqref="Z68:AJ68">
    <cfRule type="cellIs" dxfId="3914" priority="95" stopIfTrue="1" operator="lessThan">
      <formula>0</formula>
    </cfRule>
  </conditionalFormatting>
  <conditionalFormatting sqref="AK68">
    <cfRule type="cellIs" dxfId="3913" priority="94" stopIfTrue="1" operator="lessThan">
      <formula>0</formula>
    </cfRule>
  </conditionalFormatting>
  <conditionalFormatting sqref="AQ7:AX10 BA7:BD10 BC12:BD14">
    <cfRule type="cellIs" dxfId="3912" priority="93" stopIfTrue="1" operator="lessThan">
      <formula>0</formula>
    </cfRule>
  </conditionalFormatting>
  <conditionalFormatting sqref="AY7:AZ10">
    <cfRule type="cellIs" dxfId="3911" priority="92" stopIfTrue="1" operator="lessThan">
      <formula>0</formula>
    </cfRule>
  </conditionalFormatting>
  <conditionalFormatting sqref="AQ13:BB14 AQ12:BA12">
    <cfRule type="cellIs" dxfId="3910" priority="91" stopIfTrue="1" operator="lessThan">
      <formula>0</formula>
    </cfRule>
  </conditionalFormatting>
  <conditionalFormatting sqref="BB12">
    <cfRule type="cellIs" dxfId="3909" priority="90" stopIfTrue="1" operator="lessThan">
      <formula>0</formula>
    </cfRule>
  </conditionalFormatting>
  <conditionalFormatting sqref="BC11:BD11">
    <cfRule type="cellIs" dxfId="3908" priority="89" stopIfTrue="1" operator="lessThan">
      <formula>0</formula>
    </cfRule>
  </conditionalFormatting>
  <conditionalFormatting sqref="AQ11:BA11">
    <cfRule type="cellIs" dxfId="3907" priority="88" stopIfTrue="1" operator="lessThan">
      <formula>0</formula>
    </cfRule>
  </conditionalFormatting>
  <conditionalFormatting sqref="BB11">
    <cfRule type="cellIs" dxfId="3906" priority="87" stopIfTrue="1" operator="lessThan">
      <formula>0</formula>
    </cfRule>
  </conditionalFormatting>
  <conditionalFormatting sqref="AQ15:AX18 BA15:BD18 BC20:BD22">
    <cfRule type="cellIs" dxfId="3905" priority="86" stopIfTrue="1" operator="lessThan">
      <formula>0</formula>
    </cfRule>
  </conditionalFormatting>
  <conditionalFormatting sqref="AY15:AZ18">
    <cfRule type="cellIs" dxfId="3904" priority="85" stopIfTrue="1" operator="lessThan">
      <formula>0</formula>
    </cfRule>
  </conditionalFormatting>
  <conditionalFormatting sqref="AQ21:BB22 AQ20:BA20">
    <cfRule type="cellIs" dxfId="3903" priority="84" stopIfTrue="1" operator="lessThan">
      <formula>0</formula>
    </cfRule>
  </conditionalFormatting>
  <conditionalFormatting sqref="BB20">
    <cfRule type="cellIs" dxfId="3902" priority="83" stopIfTrue="1" operator="lessThan">
      <formula>0</formula>
    </cfRule>
  </conditionalFormatting>
  <conditionalFormatting sqref="BC19:BD19">
    <cfRule type="cellIs" dxfId="3901" priority="82" stopIfTrue="1" operator="lessThan">
      <formula>0</formula>
    </cfRule>
  </conditionalFormatting>
  <conditionalFormatting sqref="AQ19:BA19">
    <cfRule type="cellIs" dxfId="3900" priority="81" stopIfTrue="1" operator="lessThan">
      <formula>0</formula>
    </cfRule>
  </conditionalFormatting>
  <conditionalFormatting sqref="BB19">
    <cfRule type="cellIs" dxfId="3899" priority="80" stopIfTrue="1" operator="lessThan">
      <formula>0</formula>
    </cfRule>
  </conditionalFormatting>
  <conditionalFormatting sqref="AQ23:AX26 BA23:BD26 BC28:BD30">
    <cfRule type="cellIs" dxfId="3898" priority="79" stopIfTrue="1" operator="lessThan">
      <formula>0</formula>
    </cfRule>
  </conditionalFormatting>
  <conditionalFormatting sqref="AY23:AZ26">
    <cfRule type="cellIs" dxfId="3897" priority="78" stopIfTrue="1" operator="lessThan">
      <formula>0</formula>
    </cfRule>
  </conditionalFormatting>
  <conditionalFormatting sqref="AQ29:BB30 AQ28:BA28">
    <cfRule type="cellIs" dxfId="3896" priority="77" stopIfTrue="1" operator="lessThan">
      <formula>0</formula>
    </cfRule>
  </conditionalFormatting>
  <conditionalFormatting sqref="BB28">
    <cfRule type="cellIs" dxfId="3895" priority="76" stopIfTrue="1" operator="lessThan">
      <formula>0</formula>
    </cfRule>
  </conditionalFormatting>
  <conditionalFormatting sqref="BC27:BD27">
    <cfRule type="cellIs" dxfId="3894" priority="75" stopIfTrue="1" operator="lessThan">
      <formula>0</formula>
    </cfRule>
  </conditionalFormatting>
  <conditionalFormatting sqref="AQ27:BA27">
    <cfRule type="cellIs" dxfId="3893" priority="74" stopIfTrue="1" operator="lessThan">
      <formula>0</formula>
    </cfRule>
  </conditionalFormatting>
  <conditionalFormatting sqref="BB27">
    <cfRule type="cellIs" dxfId="3892" priority="73" stopIfTrue="1" operator="lessThan">
      <formula>0</formula>
    </cfRule>
  </conditionalFormatting>
  <conditionalFormatting sqref="AQ31:AX34 BA31:BD34 BC36:BD38">
    <cfRule type="cellIs" dxfId="3891" priority="72" stopIfTrue="1" operator="lessThan">
      <formula>0</formula>
    </cfRule>
  </conditionalFormatting>
  <conditionalFormatting sqref="AY31:AZ34">
    <cfRule type="cellIs" dxfId="3890" priority="71" stopIfTrue="1" operator="lessThan">
      <formula>0</formula>
    </cfRule>
  </conditionalFormatting>
  <conditionalFormatting sqref="AQ37:BB38 AQ36:BA36">
    <cfRule type="cellIs" dxfId="3889" priority="70" stopIfTrue="1" operator="lessThan">
      <formula>0</formula>
    </cfRule>
  </conditionalFormatting>
  <conditionalFormatting sqref="BB36">
    <cfRule type="cellIs" dxfId="3888" priority="69" stopIfTrue="1" operator="lessThan">
      <formula>0</formula>
    </cfRule>
  </conditionalFormatting>
  <conditionalFormatting sqref="BC35:BD35">
    <cfRule type="cellIs" dxfId="3887" priority="68" stopIfTrue="1" operator="lessThan">
      <formula>0</formula>
    </cfRule>
  </conditionalFormatting>
  <conditionalFormatting sqref="AQ35:BA35">
    <cfRule type="cellIs" dxfId="3886" priority="67" stopIfTrue="1" operator="lessThan">
      <formula>0</formula>
    </cfRule>
  </conditionalFormatting>
  <conditionalFormatting sqref="BB35">
    <cfRule type="cellIs" dxfId="3885" priority="66" stopIfTrue="1" operator="lessThan">
      <formula>0</formula>
    </cfRule>
  </conditionalFormatting>
  <conditionalFormatting sqref="AQ39:AX42 BA39:BD42 BC44:BD46">
    <cfRule type="cellIs" dxfId="3884" priority="65" stopIfTrue="1" operator="lessThan">
      <formula>0</formula>
    </cfRule>
  </conditionalFormatting>
  <conditionalFormatting sqref="AY39:AZ42">
    <cfRule type="cellIs" dxfId="3883" priority="64" stopIfTrue="1" operator="lessThan">
      <formula>0</formula>
    </cfRule>
  </conditionalFormatting>
  <conditionalFormatting sqref="AQ45:BB46 AQ44:BA44">
    <cfRule type="cellIs" dxfId="3882" priority="63" stopIfTrue="1" operator="lessThan">
      <formula>0</formula>
    </cfRule>
  </conditionalFormatting>
  <conditionalFormatting sqref="BB44">
    <cfRule type="cellIs" dxfId="3881" priority="62" stopIfTrue="1" operator="lessThan">
      <formula>0</formula>
    </cfRule>
  </conditionalFormatting>
  <conditionalFormatting sqref="BC43:BD43">
    <cfRule type="cellIs" dxfId="3880" priority="61" stopIfTrue="1" operator="lessThan">
      <formula>0</formula>
    </cfRule>
  </conditionalFormatting>
  <conditionalFormatting sqref="AQ43:BA43">
    <cfRule type="cellIs" dxfId="3879" priority="60" stopIfTrue="1" operator="lessThan">
      <formula>0</formula>
    </cfRule>
  </conditionalFormatting>
  <conditionalFormatting sqref="BB43">
    <cfRule type="cellIs" dxfId="3878" priority="59" stopIfTrue="1" operator="lessThan">
      <formula>0</formula>
    </cfRule>
  </conditionalFormatting>
  <conditionalFormatting sqref="AQ47:AX50 BA47:BD50 BC52:BD54">
    <cfRule type="cellIs" dxfId="3877" priority="58" stopIfTrue="1" operator="lessThan">
      <formula>0</formula>
    </cfRule>
  </conditionalFormatting>
  <conditionalFormatting sqref="AY47:AZ50">
    <cfRule type="cellIs" dxfId="3876" priority="57" stopIfTrue="1" operator="lessThan">
      <formula>0</formula>
    </cfRule>
  </conditionalFormatting>
  <conditionalFormatting sqref="AQ53:BB54 AQ52:BA52">
    <cfRule type="cellIs" dxfId="3875" priority="56" stopIfTrue="1" operator="lessThan">
      <formula>0</formula>
    </cfRule>
  </conditionalFormatting>
  <conditionalFormatting sqref="BB52">
    <cfRule type="cellIs" dxfId="3874" priority="55" stopIfTrue="1" operator="lessThan">
      <formula>0</formula>
    </cfRule>
  </conditionalFormatting>
  <conditionalFormatting sqref="BC51:BD51">
    <cfRule type="cellIs" dxfId="3873" priority="54" stopIfTrue="1" operator="lessThan">
      <formula>0</formula>
    </cfRule>
  </conditionalFormatting>
  <conditionalFormatting sqref="AQ51:BA51">
    <cfRule type="cellIs" dxfId="3872" priority="53" stopIfTrue="1" operator="lessThan">
      <formula>0</formula>
    </cfRule>
  </conditionalFormatting>
  <conditionalFormatting sqref="BB51">
    <cfRule type="cellIs" dxfId="3871" priority="52" stopIfTrue="1" operator="lessThan">
      <formula>0</formula>
    </cfRule>
  </conditionalFormatting>
  <conditionalFormatting sqref="AQ55:AX58 BA55:BD58 BC60:BD62">
    <cfRule type="cellIs" dxfId="3870" priority="51" stopIfTrue="1" operator="lessThan">
      <formula>0</formula>
    </cfRule>
  </conditionalFormatting>
  <conditionalFormatting sqref="AY55:AZ58">
    <cfRule type="cellIs" dxfId="3869" priority="50" stopIfTrue="1" operator="lessThan">
      <formula>0</formula>
    </cfRule>
  </conditionalFormatting>
  <conditionalFormatting sqref="AQ61:BB62 AQ60:BA60">
    <cfRule type="cellIs" dxfId="3868" priority="49" stopIfTrue="1" operator="lessThan">
      <formula>0</formula>
    </cfRule>
  </conditionalFormatting>
  <conditionalFormatting sqref="BB60">
    <cfRule type="cellIs" dxfId="3867" priority="48" stopIfTrue="1" operator="lessThan">
      <formula>0</formula>
    </cfRule>
  </conditionalFormatting>
  <conditionalFormatting sqref="BC59:BD59">
    <cfRule type="cellIs" dxfId="3866" priority="47" stopIfTrue="1" operator="lessThan">
      <formula>0</formula>
    </cfRule>
  </conditionalFormatting>
  <conditionalFormatting sqref="AQ59:BA59">
    <cfRule type="cellIs" dxfId="3865" priority="46" stopIfTrue="1" operator="lessThan">
      <formula>0</formula>
    </cfRule>
  </conditionalFormatting>
  <conditionalFormatting sqref="BB59">
    <cfRule type="cellIs" dxfId="3864" priority="45" stopIfTrue="1" operator="lessThan">
      <formula>0</formula>
    </cfRule>
  </conditionalFormatting>
  <conditionalFormatting sqref="AQ64:AX67 BA64:BD67 BC69:BD71">
    <cfRule type="cellIs" dxfId="3863" priority="44" stopIfTrue="1" operator="lessThan">
      <formula>0</formula>
    </cfRule>
  </conditionalFormatting>
  <conditionalFormatting sqref="AY64:AZ67">
    <cfRule type="cellIs" dxfId="3862" priority="43" stopIfTrue="1" operator="lessThan">
      <formula>0</formula>
    </cfRule>
  </conditionalFormatting>
  <conditionalFormatting sqref="AQ70:BB71 AQ69:BA69">
    <cfRule type="cellIs" dxfId="3861" priority="42" stopIfTrue="1" operator="lessThan">
      <formula>0</formula>
    </cfRule>
  </conditionalFormatting>
  <conditionalFormatting sqref="BB69">
    <cfRule type="cellIs" dxfId="3860" priority="41" stopIfTrue="1" operator="lessThan">
      <formula>0</formula>
    </cfRule>
  </conditionalFormatting>
  <conditionalFormatting sqref="BC68:BD68">
    <cfRule type="cellIs" dxfId="3859" priority="40" stopIfTrue="1" operator="lessThan">
      <formula>0</formula>
    </cfRule>
  </conditionalFormatting>
  <conditionalFormatting sqref="AQ68:BA68">
    <cfRule type="cellIs" dxfId="3858" priority="39" stopIfTrue="1" operator="lessThan">
      <formula>0</formula>
    </cfRule>
  </conditionalFormatting>
  <conditionalFormatting sqref="BB68">
    <cfRule type="cellIs" dxfId="3857" priority="38" stopIfTrue="1" operator="lessThan">
      <formula>0</formula>
    </cfRule>
  </conditionalFormatting>
  <conditionalFormatting sqref="C31:J34 M31:P34 O36:P38">
    <cfRule type="cellIs" dxfId="3856" priority="37" stopIfTrue="1" operator="lessThan">
      <formula>0</formula>
    </cfRule>
  </conditionalFormatting>
  <conditionalFormatting sqref="K31:L34">
    <cfRule type="cellIs" dxfId="3855" priority="36" stopIfTrue="1" operator="lessThan">
      <formula>0</formula>
    </cfRule>
  </conditionalFormatting>
  <conditionalFormatting sqref="C37:N38 C36:M36">
    <cfRule type="cellIs" dxfId="3854" priority="35" stopIfTrue="1" operator="lessThan">
      <formula>0</formula>
    </cfRule>
  </conditionalFormatting>
  <conditionalFormatting sqref="N36">
    <cfRule type="cellIs" dxfId="3853" priority="34" stopIfTrue="1" operator="lessThan">
      <formula>0</formula>
    </cfRule>
  </conditionalFormatting>
  <conditionalFormatting sqref="O35:P35">
    <cfRule type="cellIs" dxfId="3852" priority="33" stopIfTrue="1" operator="lessThan">
      <formula>0</formula>
    </cfRule>
  </conditionalFormatting>
  <conditionalFormatting sqref="C35:M35">
    <cfRule type="cellIs" dxfId="3851" priority="32" stopIfTrue="1" operator="lessThan">
      <formula>0</formula>
    </cfRule>
  </conditionalFormatting>
  <conditionalFormatting sqref="N35">
    <cfRule type="cellIs" dxfId="3850" priority="31" stopIfTrue="1" operator="lessThan">
      <formula>0</formula>
    </cfRule>
  </conditionalFormatting>
  <conditionalFormatting sqref="Z21:Z22">
    <cfRule type="cellIs" dxfId="3849" priority="29" stopIfTrue="1" operator="lessThan">
      <formula>0</formula>
    </cfRule>
  </conditionalFormatting>
  <conditionalFormatting sqref="S35:S36">
    <cfRule type="cellIs" dxfId="3848" priority="28" stopIfTrue="1" operator="lessThan">
      <formula>0</formula>
    </cfRule>
  </conditionalFormatting>
  <conditionalFormatting sqref="S8:S12">
    <cfRule type="cellIs" dxfId="3847" priority="27" stopIfTrue="1" operator="lessThan">
      <formula>0</formula>
    </cfRule>
  </conditionalFormatting>
  <conditionalFormatting sqref="S16:S20">
    <cfRule type="cellIs" dxfId="3846" priority="26" stopIfTrue="1" operator="lessThan">
      <formula>0</formula>
    </cfRule>
  </conditionalFormatting>
  <conditionalFormatting sqref="BF5:BG10">
    <cfRule type="cellIs" dxfId="3845" priority="25" operator="lessThan">
      <formula>0</formula>
    </cfRule>
  </conditionalFormatting>
  <conditionalFormatting sqref="BG11">
    <cfRule type="cellIs" dxfId="3844" priority="24" operator="lessThan">
      <formula>0</formula>
    </cfRule>
  </conditionalFormatting>
  <conditionalFormatting sqref="BF11">
    <cfRule type="cellIs" dxfId="3843" priority="23" stopIfTrue="1" operator="lessThan">
      <formula>0</formula>
    </cfRule>
  </conditionalFormatting>
  <conditionalFormatting sqref="BG12">
    <cfRule type="cellIs" dxfId="3842" priority="22" operator="lessThan">
      <formula>0</formula>
    </cfRule>
  </conditionalFormatting>
  <conditionalFormatting sqref="BF12">
    <cfRule type="cellIs" dxfId="3841" priority="21" stopIfTrue="1" operator="lessThan">
      <formula>0</formula>
    </cfRule>
  </conditionalFormatting>
  <conditionalFormatting sqref="BG13">
    <cfRule type="cellIs" dxfId="3840" priority="20" operator="lessThan">
      <formula>0</formula>
    </cfRule>
  </conditionalFormatting>
  <conditionalFormatting sqref="BF13">
    <cfRule type="cellIs" dxfId="3839" priority="19" stopIfTrue="1" operator="lessThan">
      <formula>0</formula>
    </cfRule>
  </conditionalFormatting>
  <conditionalFormatting sqref="BG19">
    <cfRule type="cellIs" dxfId="3838" priority="18" operator="lessThan">
      <formula>0</formula>
    </cfRule>
  </conditionalFormatting>
  <conditionalFormatting sqref="BF19">
    <cfRule type="cellIs" dxfId="3837" priority="17" stopIfTrue="1" operator="lessThan">
      <formula>0</formula>
    </cfRule>
  </conditionalFormatting>
  <conditionalFormatting sqref="BG20">
    <cfRule type="cellIs" dxfId="3836" priority="16" operator="lessThan">
      <formula>0</formula>
    </cfRule>
  </conditionalFormatting>
  <conditionalFormatting sqref="BF20">
    <cfRule type="cellIs" dxfId="3835" priority="15" stopIfTrue="1" operator="lessThan">
      <formula>0</formula>
    </cfRule>
  </conditionalFormatting>
  <conditionalFormatting sqref="BG21">
    <cfRule type="cellIs" dxfId="3834" priority="14" operator="lessThan">
      <formula>0</formula>
    </cfRule>
  </conditionalFormatting>
  <conditionalFormatting sqref="BF21">
    <cfRule type="cellIs" dxfId="3833" priority="13" stopIfTrue="1" operator="lessThan">
      <formula>0</formula>
    </cfRule>
  </conditionalFormatting>
  <conditionalFormatting sqref="BG27">
    <cfRule type="cellIs" dxfId="3832" priority="12" operator="lessThan">
      <formula>0</formula>
    </cfRule>
  </conditionalFormatting>
  <conditionalFormatting sqref="BF27">
    <cfRule type="cellIs" dxfId="3831" priority="11" stopIfTrue="1" operator="lessThan">
      <formula>0</formula>
    </cfRule>
  </conditionalFormatting>
  <conditionalFormatting sqref="BG28">
    <cfRule type="cellIs" dxfId="3830" priority="10" operator="lessThan">
      <formula>0</formula>
    </cfRule>
  </conditionalFormatting>
  <conditionalFormatting sqref="BF28">
    <cfRule type="cellIs" dxfId="3829" priority="9" stopIfTrue="1" operator="lessThan">
      <formula>0</formula>
    </cfRule>
  </conditionalFormatting>
  <conditionalFormatting sqref="BG29">
    <cfRule type="cellIs" dxfId="3828" priority="8" operator="lessThan">
      <formula>0</formula>
    </cfRule>
  </conditionalFormatting>
  <conditionalFormatting sqref="BF29">
    <cfRule type="cellIs" dxfId="3827" priority="7" stopIfTrue="1" operator="lessThan">
      <formula>0</formula>
    </cfRule>
  </conditionalFormatting>
  <conditionalFormatting sqref="BG68">
    <cfRule type="cellIs" dxfId="3826" priority="6" operator="lessThan">
      <formula>0</formula>
    </cfRule>
  </conditionalFormatting>
  <conditionalFormatting sqref="BF68">
    <cfRule type="cellIs" dxfId="3825" priority="5" stopIfTrue="1" operator="lessThan">
      <formula>0</formula>
    </cfRule>
  </conditionalFormatting>
  <conditionalFormatting sqref="BG69">
    <cfRule type="cellIs" dxfId="3824" priority="4" operator="lessThan">
      <formula>0</formula>
    </cfRule>
  </conditionalFormatting>
  <conditionalFormatting sqref="BF69">
    <cfRule type="cellIs" dxfId="3823" priority="3" stopIfTrue="1" operator="lessThan">
      <formula>0</formula>
    </cfRule>
  </conditionalFormatting>
  <conditionalFormatting sqref="BG70">
    <cfRule type="cellIs" dxfId="3822" priority="2" operator="lessThan">
      <formula>0</formula>
    </cfRule>
  </conditionalFormatting>
  <conditionalFormatting sqref="BF70">
    <cfRule type="cellIs" dxfId="3821" priority="1" stopIfTrue="1" operator="lessThan">
      <formula>0</formula>
    </cfRule>
  </conditionalFormatting>
  <printOptions horizontalCentered="1"/>
  <pageMargins left="0" right="0" top="0.25" bottom="0.45" header="0.17" footer="0.08"/>
  <pageSetup scale="66" orientation="landscape" r:id="rId1"/>
  <headerFooter alignWithMargins="0">
    <oddFooter>&amp;L&amp;F</oddFooter>
  </headerFooter>
  <ignoredErrors>
    <ignoredError sqref="P12" formulaRange="1"/>
    <ignoredError sqref="P35 P11 P19 P27 AM59 AM7:AM4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G110"/>
  <sheetViews>
    <sheetView zoomScaleNormal="100" workbookViewId="0">
      <pane xSplit="2" ySplit="6" topLeftCell="C7" activePane="bottomRight" state="frozen"/>
      <selection activeCell="BC1" sqref="BC1:BC1048576"/>
      <selection pane="topRight" activeCell="BC1" sqref="BC1:BC1048576"/>
      <selection pane="bottomLeft" activeCell="BC1" sqref="BC1:BC1048576"/>
      <selection pane="bottomRight" activeCell="AS61" sqref="AS61"/>
    </sheetView>
  </sheetViews>
  <sheetFormatPr defaultRowHeight="12.75"/>
  <cols>
    <col min="1" max="1" width="9.42578125" style="95" customWidth="1"/>
    <col min="2" max="2" width="12.28515625" style="95" customWidth="1"/>
    <col min="3" max="4" width="5.7109375" style="95" customWidth="1"/>
    <col min="5" max="5" width="5.7109375" style="53" customWidth="1"/>
    <col min="6" max="6" width="5.7109375" style="95" customWidth="1"/>
    <col min="7" max="7" width="6.5703125" style="95" customWidth="1"/>
    <col min="8" max="13" width="5.7109375" style="95" customWidth="1"/>
    <col min="14" max="14" width="6.5703125" style="95" customWidth="1"/>
    <col min="15" max="15" width="7" style="95" customWidth="1"/>
    <col min="16" max="16" width="11.7109375" style="95" customWidth="1"/>
    <col min="17" max="17" width="2.5703125" style="95" customWidth="1"/>
    <col min="18" max="18" width="7.85546875" style="95" customWidth="1"/>
    <col min="19" max="19" width="6.5703125" style="95" customWidth="1"/>
    <col min="20" max="20" width="8.85546875" style="95" customWidth="1"/>
    <col min="21" max="21" width="7.140625" style="95" customWidth="1"/>
    <col min="22" max="22" width="11.5703125" style="95" customWidth="1"/>
    <col min="23" max="23" width="2.42578125" style="95" customWidth="1"/>
    <col min="24" max="24" width="8.5703125" style="403" customWidth="1"/>
    <col min="25" max="25" width="11" style="95" customWidth="1"/>
    <col min="26" max="26" width="8.5703125" style="95" customWidth="1"/>
    <col min="27" max="29" width="9" style="95" customWidth="1"/>
    <col min="30" max="32" width="9.140625" style="95" customWidth="1"/>
    <col min="33" max="33" width="10" style="95" customWidth="1"/>
    <col min="34" max="37" width="11" style="95" customWidth="1"/>
    <col min="38" max="39" width="10.42578125" style="95" customWidth="1"/>
    <col min="40" max="40" width="1.85546875" style="95" customWidth="1"/>
    <col min="41" max="41" width="13.42578125" style="95" customWidth="1"/>
    <col min="42" max="42" width="11" style="95" customWidth="1"/>
    <col min="43" max="49" width="9.140625" style="95" customWidth="1"/>
    <col min="50" max="54" width="11" style="95" customWidth="1"/>
    <col min="55" max="56" width="10.42578125" style="95" customWidth="1"/>
    <col min="57" max="57" width="2.140625" style="95" customWidth="1"/>
    <col min="58" max="16384" width="9.140625" style="95"/>
  </cols>
  <sheetData>
    <row r="1" spans="1:59" s="60" customFormat="1" ht="16.5">
      <c r="A1" s="289" t="s">
        <v>117</v>
      </c>
      <c r="B1" s="290"/>
      <c r="C1" s="291"/>
      <c r="G1" s="293" t="s">
        <v>94</v>
      </c>
      <c r="H1" s="292"/>
      <c r="I1" s="362">
        <f>Omnigen!I1</f>
        <v>8</v>
      </c>
      <c r="Q1" s="95"/>
      <c r="W1" s="95"/>
      <c r="X1" s="403"/>
      <c r="Y1" s="95"/>
      <c r="AN1" s="95"/>
      <c r="AO1" s="95"/>
      <c r="AP1" s="95"/>
    </row>
    <row r="2" spans="1:59" s="60" customFormat="1" ht="16.5">
      <c r="A2" s="289" t="s">
        <v>123</v>
      </c>
      <c r="B2" s="292"/>
      <c r="D2" s="349"/>
      <c r="E2" s="22"/>
      <c r="G2" s="292"/>
      <c r="Q2" s="95"/>
      <c r="W2" s="95"/>
      <c r="X2" s="403"/>
      <c r="Y2" s="95"/>
      <c r="AN2" s="95"/>
      <c r="AO2" s="95"/>
      <c r="AP2" s="95"/>
    </row>
    <row r="3" spans="1:59" s="60" customFormat="1" ht="17.25" thickBot="1">
      <c r="A3" s="289" t="s">
        <v>17</v>
      </c>
      <c r="B3" s="52"/>
      <c r="C3" s="348">
        <f>Omnigen!C3</f>
        <v>22</v>
      </c>
      <c r="D3" s="348">
        <f>Omnigen!D3</f>
        <v>22</v>
      </c>
      <c r="E3" s="348">
        <f>Omnigen!E3</f>
        <v>20</v>
      </c>
      <c r="F3" s="348">
        <f>Omnigen!F3</f>
        <v>23</v>
      </c>
      <c r="G3" s="348">
        <f>Omnigen!G3</f>
        <v>19</v>
      </c>
      <c r="H3" s="348">
        <f>Omnigen!H3</f>
        <v>20</v>
      </c>
      <c r="I3" s="348">
        <f>Omnigen!I3</f>
        <v>22</v>
      </c>
      <c r="J3" s="348">
        <f>Omnigen!J3</f>
        <v>20</v>
      </c>
      <c r="K3" s="348">
        <f>Omnigen!K3</f>
        <v>22</v>
      </c>
      <c r="L3" s="348">
        <f>Omnigen!L3</f>
        <v>22</v>
      </c>
      <c r="M3" s="348">
        <f>Omnigen!M3</f>
        <v>22</v>
      </c>
      <c r="N3" s="348">
        <f>Omnigen!N3</f>
        <v>20</v>
      </c>
      <c r="O3" s="348">
        <f>Omnigen!O3</f>
        <v>254</v>
      </c>
      <c r="P3" s="263" t="s">
        <v>22</v>
      </c>
      <c r="Q3" s="95"/>
      <c r="W3" s="95"/>
      <c r="X3" s="403"/>
      <c r="Y3" s="95"/>
      <c r="AN3" s="95"/>
      <c r="AO3" s="95"/>
      <c r="AP3" s="95"/>
    </row>
    <row r="4" spans="1:59" s="54" customFormat="1">
      <c r="A4" s="570">
        <f ca="1">+NOW()</f>
        <v>43909.416901041666</v>
      </c>
      <c r="B4" s="570"/>
      <c r="C4" s="548" t="s">
        <v>143</v>
      </c>
      <c r="D4" s="549"/>
      <c r="E4" s="549"/>
      <c r="F4" s="549"/>
      <c r="G4" s="549"/>
      <c r="H4" s="549"/>
      <c r="I4" s="549"/>
      <c r="J4" s="549"/>
      <c r="K4" s="549"/>
      <c r="L4" s="549"/>
      <c r="M4" s="549"/>
      <c r="N4" s="549"/>
      <c r="O4" s="549"/>
      <c r="P4" s="550"/>
      <c r="Q4" s="350"/>
      <c r="R4" s="558" t="s">
        <v>90</v>
      </c>
      <c r="S4" s="559"/>
      <c r="T4" s="559"/>
      <c r="U4" s="559"/>
      <c r="V4" s="559"/>
      <c r="W4" s="350"/>
      <c r="X4" s="548" t="s">
        <v>82</v>
      </c>
      <c r="Y4" s="549"/>
      <c r="Z4" s="549"/>
      <c r="AA4" s="549"/>
      <c r="AB4" s="549"/>
      <c r="AC4" s="549"/>
      <c r="AD4" s="549"/>
      <c r="AE4" s="549"/>
      <c r="AF4" s="549"/>
      <c r="AG4" s="549"/>
      <c r="AH4" s="549"/>
      <c r="AI4" s="549"/>
      <c r="AJ4" s="549"/>
      <c r="AK4" s="549"/>
      <c r="AL4" s="549"/>
      <c r="AM4" s="550"/>
      <c r="AN4" s="350"/>
      <c r="AO4" s="548" t="s">
        <v>144</v>
      </c>
      <c r="AP4" s="549"/>
      <c r="AQ4" s="549"/>
      <c r="AR4" s="549"/>
      <c r="AS4" s="549"/>
      <c r="AT4" s="549"/>
      <c r="AU4" s="549"/>
      <c r="AV4" s="549"/>
      <c r="AW4" s="549"/>
      <c r="AX4" s="549"/>
      <c r="AY4" s="549"/>
      <c r="AZ4" s="549"/>
      <c r="BA4" s="549"/>
      <c r="BB4" s="549"/>
      <c r="BC4" s="549"/>
      <c r="BD4" s="550"/>
    </row>
    <row r="5" spans="1:59" s="53" customFormat="1" ht="13.5" thickBot="1">
      <c r="A5" s="294"/>
      <c r="B5" s="52"/>
      <c r="C5" s="551"/>
      <c r="D5" s="552"/>
      <c r="E5" s="552"/>
      <c r="F5" s="552"/>
      <c r="G5" s="552"/>
      <c r="H5" s="552"/>
      <c r="I5" s="552"/>
      <c r="J5" s="552"/>
      <c r="K5" s="552"/>
      <c r="L5" s="552"/>
      <c r="M5" s="552"/>
      <c r="N5" s="552"/>
      <c r="O5" s="552"/>
      <c r="P5" s="553"/>
      <c r="Q5" s="351"/>
      <c r="R5" s="561" t="s">
        <v>93</v>
      </c>
      <c r="S5" s="563" t="s">
        <v>89</v>
      </c>
      <c r="T5" s="565" t="s">
        <v>151</v>
      </c>
      <c r="U5" s="567" t="s">
        <v>95</v>
      </c>
      <c r="V5" s="565" t="s">
        <v>92</v>
      </c>
      <c r="W5" s="351"/>
      <c r="X5" s="551"/>
      <c r="Y5" s="552"/>
      <c r="Z5" s="552"/>
      <c r="AA5" s="552"/>
      <c r="AB5" s="552"/>
      <c r="AC5" s="552"/>
      <c r="AD5" s="552"/>
      <c r="AE5" s="552"/>
      <c r="AF5" s="552"/>
      <c r="AG5" s="552"/>
      <c r="AH5" s="552"/>
      <c r="AI5" s="552"/>
      <c r="AJ5" s="552"/>
      <c r="AK5" s="552"/>
      <c r="AL5" s="552"/>
      <c r="AM5" s="553"/>
      <c r="AN5" s="351"/>
      <c r="AO5" s="551"/>
      <c r="AP5" s="552"/>
      <c r="AQ5" s="552"/>
      <c r="AR5" s="552"/>
      <c r="AS5" s="552"/>
      <c r="AT5" s="552"/>
      <c r="AU5" s="552"/>
      <c r="AV5" s="552"/>
      <c r="AW5" s="552"/>
      <c r="AX5" s="552"/>
      <c r="AY5" s="552"/>
      <c r="AZ5" s="552"/>
      <c r="BA5" s="552"/>
      <c r="BB5" s="552"/>
      <c r="BC5" s="552"/>
      <c r="BD5" s="553"/>
      <c r="BF5" s="541" t="s">
        <v>167</v>
      </c>
      <c r="BG5" s="541" t="s">
        <v>144</v>
      </c>
    </row>
    <row r="6" spans="1:59" ht="13.5" thickBot="1">
      <c r="A6" s="585" t="s">
        <v>123</v>
      </c>
      <c r="B6" s="586"/>
      <c r="C6" s="295" t="s">
        <v>1</v>
      </c>
      <c r="D6" s="296" t="s">
        <v>2</v>
      </c>
      <c r="E6" s="296" t="s">
        <v>3</v>
      </c>
      <c r="F6" s="296" t="s">
        <v>4</v>
      </c>
      <c r="G6" s="296" t="s">
        <v>5</v>
      </c>
      <c r="H6" s="296" t="s">
        <v>6</v>
      </c>
      <c r="I6" s="296" t="s">
        <v>7</v>
      </c>
      <c r="J6" s="296" t="s">
        <v>8</v>
      </c>
      <c r="K6" s="296" t="s">
        <v>9</v>
      </c>
      <c r="L6" s="296" t="s">
        <v>10</v>
      </c>
      <c r="M6" s="296" t="s">
        <v>11</v>
      </c>
      <c r="N6" s="296" t="s">
        <v>12</v>
      </c>
      <c r="O6" s="297" t="s">
        <v>68</v>
      </c>
      <c r="P6" s="298" t="s">
        <v>150</v>
      </c>
      <c r="Q6" s="351"/>
      <c r="R6" s="562"/>
      <c r="S6" s="564"/>
      <c r="T6" s="566"/>
      <c r="U6" s="568"/>
      <c r="V6" s="566"/>
      <c r="W6" s="351"/>
      <c r="X6" s="556" t="s">
        <v>48</v>
      </c>
      <c r="Y6" s="557"/>
      <c r="Z6" s="295" t="s">
        <v>1</v>
      </c>
      <c r="AA6" s="296" t="s">
        <v>2</v>
      </c>
      <c r="AB6" s="296" t="s">
        <v>3</v>
      </c>
      <c r="AC6" s="296" t="s">
        <v>4</v>
      </c>
      <c r="AD6" s="296" t="s">
        <v>5</v>
      </c>
      <c r="AE6" s="296" t="s">
        <v>6</v>
      </c>
      <c r="AF6" s="296" t="s">
        <v>7</v>
      </c>
      <c r="AG6" s="296" t="s">
        <v>8</v>
      </c>
      <c r="AH6" s="296" t="s">
        <v>9</v>
      </c>
      <c r="AI6" s="296" t="s">
        <v>10</v>
      </c>
      <c r="AJ6" s="296" t="s">
        <v>11</v>
      </c>
      <c r="AK6" s="296" t="s">
        <v>12</v>
      </c>
      <c r="AL6" s="297" t="s">
        <v>68</v>
      </c>
      <c r="AM6" s="298" t="s">
        <v>150</v>
      </c>
      <c r="AN6" s="351"/>
      <c r="AO6" s="556" t="s">
        <v>50</v>
      </c>
      <c r="AP6" s="557"/>
      <c r="AQ6" s="295" t="s">
        <v>1</v>
      </c>
      <c r="AR6" s="296" t="s">
        <v>2</v>
      </c>
      <c r="AS6" s="296" t="s">
        <v>3</v>
      </c>
      <c r="AT6" s="296" t="s">
        <v>4</v>
      </c>
      <c r="AU6" s="296" t="s">
        <v>5</v>
      </c>
      <c r="AV6" s="296" t="s">
        <v>6</v>
      </c>
      <c r="AW6" s="296" t="s">
        <v>7</v>
      </c>
      <c r="AX6" s="296" t="s">
        <v>8</v>
      </c>
      <c r="AY6" s="296" t="s">
        <v>9</v>
      </c>
      <c r="AZ6" s="296" t="s">
        <v>10</v>
      </c>
      <c r="BA6" s="296" t="s">
        <v>11</v>
      </c>
      <c r="BB6" s="296" t="s">
        <v>12</v>
      </c>
      <c r="BC6" s="297" t="s">
        <v>68</v>
      </c>
      <c r="BD6" s="298" t="s">
        <v>150</v>
      </c>
      <c r="BF6" s="542" t="s">
        <v>197</v>
      </c>
      <c r="BG6" s="542" t="s">
        <v>197</v>
      </c>
    </row>
    <row r="7" spans="1:59" s="22" customFormat="1" ht="12">
      <c r="A7" s="443" t="s">
        <v>70</v>
      </c>
      <c r="B7" s="299" t="s">
        <v>86</v>
      </c>
      <c r="C7" s="510"/>
      <c r="D7" s="511"/>
      <c r="E7" s="511"/>
      <c r="F7" s="511"/>
      <c r="G7" s="511"/>
      <c r="H7" s="511"/>
      <c r="I7" s="511"/>
      <c r="J7" s="511"/>
      <c r="K7" s="511"/>
      <c r="L7" s="511">
        <v>32.67</v>
      </c>
      <c r="M7" s="511">
        <v>31.563275000000001</v>
      </c>
      <c r="N7" s="514">
        <v>5.0993750000000002</v>
      </c>
      <c r="O7" s="333">
        <f t="shared" ref="O7:O38" si="0">SUM(C7:J7)</f>
        <v>0</v>
      </c>
      <c r="P7" s="334">
        <f t="shared" ref="P7:P38" si="1">SUM(C7:N7)</f>
        <v>69.332650000000001</v>
      </c>
      <c r="Q7" s="352"/>
      <c r="R7" s="313"/>
      <c r="S7" s="314"/>
      <c r="T7" s="315">
        <f t="shared" ref="T7:T13" si="2">O7/$O$3</f>
        <v>0</v>
      </c>
      <c r="U7" s="313">
        <f t="shared" ref="U7:U13" si="3">+O7/$I$1</f>
        <v>0</v>
      </c>
      <c r="V7" s="353">
        <f>IF(ISERR(O7/$O$55),0,(O7/$O$55))</f>
        <v>0</v>
      </c>
      <c r="W7" s="352"/>
      <c r="X7" s="398"/>
      <c r="Y7" s="299" t="s">
        <v>86</v>
      </c>
      <c r="Z7" s="510"/>
      <c r="AA7" s="511"/>
      <c r="AB7" s="511"/>
      <c r="AC7" s="511"/>
      <c r="AD7" s="511"/>
      <c r="AE7" s="511"/>
      <c r="AF7" s="511"/>
      <c r="AG7" s="511"/>
      <c r="AH7" s="511"/>
      <c r="AI7" s="511">
        <v>6317.79</v>
      </c>
      <c r="AJ7" s="511">
        <v>-3649.7</v>
      </c>
      <c r="AK7" s="514">
        <v>909.83</v>
      </c>
      <c r="AL7" s="333">
        <f t="shared" ref="AL7:AL38" si="4">SUM(Z7:AG7)</f>
        <v>0</v>
      </c>
      <c r="AM7" s="334">
        <f t="shared" ref="AM7:AM30" si="5">SUM(Z7:AK7)</f>
        <v>3577.92</v>
      </c>
      <c r="AN7" s="352"/>
      <c r="AO7" s="377"/>
      <c r="AP7" s="299" t="s">
        <v>86</v>
      </c>
      <c r="AQ7" s="510"/>
      <c r="AR7" s="511"/>
      <c r="AS7" s="511"/>
      <c r="AT7" s="511"/>
      <c r="AU7" s="511"/>
      <c r="AV7" s="511"/>
      <c r="AW7" s="511"/>
      <c r="AX7" s="511"/>
      <c r="AY7" s="511"/>
      <c r="AZ7" s="511">
        <v>31075.15</v>
      </c>
      <c r="BA7" s="511">
        <v>21770.78</v>
      </c>
      <c r="BB7" s="514">
        <v>4004.95</v>
      </c>
      <c r="BC7" s="333">
        <f t="shared" ref="BC7:BC38" si="6">SUM(AQ7:AX7)</f>
        <v>0</v>
      </c>
      <c r="BD7" s="334">
        <f t="shared" ref="BD7:BD46" si="7">SUM(AQ7:BB7)</f>
        <v>56850.879999999997</v>
      </c>
    </row>
    <row r="8" spans="1:59" s="22" customFormat="1" ht="12">
      <c r="A8" s="310"/>
      <c r="B8" s="299" t="s">
        <v>96</v>
      </c>
      <c r="C8" s="512">
        <v>4.05</v>
      </c>
      <c r="D8" s="311">
        <v>17.8</v>
      </c>
      <c r="E8" s="311">
        <v>5.1025</v>
      </c>
      <c r="F8" s="311">
        <v>11.001875</v>
      </c>
      <c r="G8" s="311">
        <v>10.45</v>
      </c>
      <c r="H8" s="311">
        <v>27.346832500000001</v>
      </c>
      <c r="I8" s="311">
        <v>13.5</v>
      </c>
      <c r="J8" s="311">
        <v>6.125</v>
      </c>
      <c r="K8" s="311">
        <v>17.074999999999999</v>
      </c>
      <c r="L8" s="311">
        <v>4.7</v>
      </c>
      <c r="M8" s="311">
        <v>12.977499999999999</v>
      </c>
      <c r="N8" s="326">
        <v>13.0825</v>
      </c>
      <c r="O8" s="301">
        <f t="shared" si="0"/>
        <v>95.376207500000007</v>
      </c>
      <c r="P8" s="302">
        <f t="shared" si="1"/>
        <v>143.21120750000003</v>
      </c>
      <c r="Q8" s="352"/>
      <c r="R8" s="313">
        <f>+O8-O7</f>
        <v>95.376207500000007</v>
      </c>
      <c r="S8" s="314">
        <f t="shared" ref="S8" si="8">IF(ISERR(R8/O7),0,(R8/O7))</f>
        <v>0</v>
      </c>
      <c r="T8" s="315">
        <f t="shared" si="2"/>
        <v>0.37549687992125985</v>
      </c>
      <c r="U8" s="313">
        <f t="shared" si="3"/>
        <v>11.922025937500001</v>
      </c>
      <c r="V8" s="353">
        <f>O8/$O$56</f>
        <v>8.2402786359972738E-2</v>
      </c>
      <c r="W8" s="352"/>
      <c r="X8" s="398"/>
      <c r="Y8" s="299" t="s">
        <v>96</v>
      </c>
      <c r="Z8" s="512">
        <v>159.01</v>
      </c>
      <c r="AA8" s="311">
        <v>917.08</v>
      </c>
      <c r="AB8" s="311">
        <v>1664.85</v>
      </c>
      <c r="AC8" s="311">
        <v>1764.87</v>
      </c>
      <c r="AD8" s="311">
        <v>2106.3200000000002</v>
      </c>
      <c r="AE8" s="311">
        <v>6899.43</v>
      </c>
      <c r="AF8" s="311">
        <v>3056.2</v>
      </c>
      <c r="AG8" s="311">
        <v>1436.25</v>
      </c>
      <c r="AH8" s="311">
        <v>3785.72</v>
      </c>
      <c r="AI8" s="311">
        <v>1750.64</v>
      </c>
      <c r="AJ8" s="311">
        <v>4346.34</v>
      </c>
      <c r="AK8" s="326">
        <v>2252.62</v>
      </c>
      <c r="AL8" s="301">
        <f t="shared" si="4"/>
        <v>18004.009999999998</v>
      </c>
      <c r="AM8" s="302">
        <f t="shared" si="5"/>
        <v>30139.329999999998</v>
      </c>
      <c r="AN8" s="352"/>
      <c r="AO8" s="377"/>
      <c r="AP8" s="299" t="s">
        <v>96</v>
      </c>
      <c r="AQ8" s="512">
        <v>2315.75</v>
      </c>
      <c r="AR8" s="311">
        <v>12422.8</v>
      </c>
      <c r="AS8" s="311">
        <v>4033</v>
      </c>
      <c r="AT8" s="311">
        <v>8520.6</v>
      </c>
      <c r="AU8" s="311">
        <v>8474.5</v>
      </c>
      <c r="AV8" s="311">
        <v>17193.91</v>
      </c>
      <c r="AW8" s="311">
        <v>11075</v>
      </c>
      <c r="AX8" s="311">
        <v>5024</v>
      </c>
      <c r="AY8" s="311">
        <v>13383.5</v>
      </c>
      <c r="AZ8" s="311">
        <v>4661</v>
      </c>
      <c r="BA8" s="311">
        <v>12678.75</v>
      </c>
      <c r="BB8" s="326">
        <v>9059.9599999999991</v>
      </c>
      <c r="BC8" s="301">
        <f t="shared" si="6"/>
        <v>69059.56</v>
      </c>
      <c r="BD8" s="302">
        <f t="shared" si="7"/>
        <v>108842.76999999999</v>
      </c>
    </row>
    <row r="9" spans="1:59" s="22" customFormat="1" ht="12">
      <c r="A9" s="310"/>
      <c r="B9" s="299" t="s">
        <v>119</v>
      </c>
      <c r="C9" s="515">
        <v>12.0025</v>
      </c>
      <c r="D9" s="366">
        <v>31.59939</v>
      </c>
      <c r="E9" s="366">
        <v>16.899999999999999</v>
      </c>
      <c r="F9" s="366">
        <v>8</v>
      </c>
      <c r="G9" s="366">
        <v>11.324999999999999</v>
      </c>
      <c r="H9" s="366">
        <v>18.055</v>
      </c>
      <c r="I9" s="366">
        <v>16.324999999999999</v>
      </c>
      <c r="J9" s="366">
        <v>7.4546000000000001</v>
      </c>
      <c r="K9" s="366">
        <v>9.0500000000000007</v>
      </c>
      <c r="L9" s="366">
        <v>17.631900000000002</v>
      </c>
      <c r="M9" s="366">
        <v>30.84939</v>
      </c>
      <c r="N9" s="318">
        <v>19.280225000000002</v>
      </c>
      <c r="O9" s="301">
        <f t="shared" si="0"/>
        <v>121.66149</v>
      </c>
      <c r="P9" s="302">
        <f t="shared" si="1"/>
        <v>198.473005</v>
      </c>
      <c r="Q9" s="352"/>
      <c r="R9" s="313">
        <f t="shared" ref="R9:R12" si="9">+O9-O8</f>
        <v>26.285282499999994</v>
      </c>
      <c r="S9" s="314">
        <f t="shared" ref="S9:S12" si="10">IF(ISERR(R9/O8),0,(R9/O8))</f>
        <v>0.27559580307279458</v>
      </c>
      <c r="T9" s="315">
        <f t="shared" ref="T9:T12" si="11">O9/$O$3</f>
        <v>0.4789822440944882</v>
      </c>
      <c r="U9" s="313">
        <f t="shared" ref="U9:U12" si="12">+O9/$I$1</f>
        <v>15.20768625</v>
      </c>
      <c r="V9" s="353">
        <f t="shared" ref="V9:V12" si="13">O9/$O$56</f>
        <v>0.10511264844228535</v>
      </c>
      <c r="W9" s="352"/>
      <c r="X9" s="398"/>
      <c r="Y9" s="299" t="s">
        <v>119</v>
      </c>
      <c r="Z9" s="515">
        <v>4703.6899999999996</v>
      </c>
      <c r="AA9" s="366">
        <v>14791.41</v>
      </c>
      <c r="AB9" s="366">
        <v>11686.91</v>
      </c>
      <c r="AC9" s="366">
        <v>2515</v>
      </c>
      <c r="AD9" s="366">
        <v>7658.96</v>
      </c>
      <c r="AE9" s="366">
        <v>6428.54</v>
      </c>
      <c r="AF9" s="366">
        <v>7018.09</v>
      </c>
      <c r="AG9" s="366">
        <v>5721.95</v>
      </c>
      <c r="AH9" s="366">
        <v>2100.86</v>
      </c>
      <c r="AI9" s="366">
        <v>8577.68</v>
      </c>
      <c r="AJ9" s="366">
        <v>7084.22</v>
      </c>
      <c r="AK9" s="318">
        <v>9001.57</v>
      </c>
      <c r="AL9" s="301">
        <f t="shared" si="4"/>
        <v>60524.549999999988</v>
      </c>
      <c r="AM9" s="302">
        <f t="shared" si="5"/>
        <v>87288.88</v>
      </c>
      <c r="AN9" s="352"/>
      <c r="AO9" s="377"/>
      <c r="AP9" s="299" t="s">
        <v>119</v>
      </c>
      <c r="AQ9" s="515">
        <v>13341.2</v>
      </c>
      <c r="AR9" s="366">
        <v>28294.51</v>
      </c>
      <c r="AS9" s="366">
        <v>23875.45</v>
      </c>
      <c r="AT9" s="366">
        <v>7410</v>
      </c>
      <c r="AU9" s="366">
        <v>17375.23</v>
      </c>
      <c r="AV9" s="366">
        <v>17357.57</v>
      </c>
      <c r="AW9" s="366">
        <v>16869.13</v>
      </c>
      <c r="AX9" s="366">
        <v>11526.83</v>
      </c>
      <c r="AY9" s="366">
        <v>6949.5</v>
      </c>
      <c r="AZ9" s="366">
        <v>21029.16</v>
      </c>
      <c r="BA9" s="366">
        <v>24032.01</v>
      </c>
      <c r="BB9" s="318">
        <v>22221.59</v>
      </c>
      <c r="BC9" s="301">
        <f t="shared" si="6"/>
        <v>136049.91999999998</v>
      </c>
      <c r="BD9" s="302">
        <f t="shared" si="7"/>
        <v>210282.18</v>
      </c>
    </row>
    <row r="10" spans="1:59" s="22" customFormat="1" ht="12">
      <c r="A10" s="310"/>
      <c r="B10" s="299" t="s">
        <v>124</v>
      </c>
      <c r="C10" s="515">
        <v>1.08</v>
      </c>
      <c r="D10" s="366">
        <v>14.8346</v>
      </c>
      <c r="E10" s="366">
        <v>9.0775000000000006</v>
      </c>
      <c r="F10" s="366">
        <v>17.381474999999998</v>
      </c>
      <c r="G10" s="318">
        <v>4.5750000000000002</v>
      </c>
      <c r="H10" s="366">
        <v>14.7796</v>
      </c>
      <c r="I10" s="366">
        <v>18.504999999999999</v>
      </c>
      <c r="J10" s="366">
        <v>17.886900000000001</v>
      </c>
      <c r="K10" s="366">
        <v>33.230542499999999</v>
      </c>
      <c r="L10" s="366">
        <v>63.499400000000001</v>
      </c>
      <c r="M10" s="366">
        <v>11.284599999999999</v>
      </c>
      <c r="N10" s="366">
        <v>15.5117575</v>
      </c>
      <c r="O10" s="301">
        <f t="shared" si="0"/>
        <v>98.120075</v>
      </c>
      <c r="P10" s="302">
        <f t="shared" si="1"/>
        <v>221.64637500000001</v>
      </c>
      <c r="Q10" s="352"/>
      <c r="R10" s="313">
        <f t="shared" si="9"/>
        <v>-23.541415000000001</v>
      </c>
      <c r="S10" s="314">
        <f t="shared" si="10"/>
        <v>-0.19349931519004082</v>
      </c>
      <c r="T10" s="315">
        <f t="shared" si="11"/>
        <v>0.38629950787401574</v>
      </c>
      <c r="U10" s="313">
        <f t="shared" si="12"/>
        <v>12.265009375</v>
      </c>
      <c r="V10" s="353">
        <f t="shared" si="13"/>
        <v>8.4773422950891617E-2</v>
      </c>
      <c r="W10" s="352"/>
      <c r="X10" s="398"/>
      <c r="Y10" s="299" t="s">
        <v>124</v>
      </c>
      <c r="Z10" s="515">
        <v>754.95</v>
      </c>
      <c r="AA10" s="366">
        <v>7603.13</v>
      </c>
      <c r="AB10" s="366">
        <v>3307.57</v>
      </c>
      <c r="AC10" s="366">
        <v>7658.17</v>
      </c>
      <c r="AD10" s="366">
        <v>1198.21</v>
      </c>
      <c r="AE10" s="366">
        <v>7353.35</v>
      </c>
      <c r="AF10" s="366">
        <v>7848.23</v>
      </c>
      <c r="AG10" s="366">
        <v>8402.4</v>
      </c>
      <c r="AH10" s="366">
        <v>31438.1983</v>
      </c>
      <c r="AI10" s="366">
        <v>44962.442600000002</v>
      </c>
      <c r="AJ10" s="366">
        <v>3166.35</v>
      </c>
      <c r="AK10" s="366">
        <v>8430.3799999999992</v>
      </c>
      <c r="AL10" s="301">
        <f t="shared" si="4"/>
        <v>44126.01</v>
      </c>
      <c r="AM10" s="302">
        <f t="shared" si="5"/>
        <v>132123.38090000002</v>
      </c>
      <c r="AN10" s="352"/>
      <c r="AO10" s="377"/>
      <c r="AP10" s="299" t="s">
        <v>124</v>
      </c>
      <c r="AQ10" s="515">
        <v>1523.5</v>
      </c>
      <c r="AR10" s="366">
        <v>18226.05</v>
      </c>
      <c r="AS10" s="366">
        <v>8828.5</v>
      </c>
      <c r="AT10" s="366">
        <v>19709.990000000002</v>
      </c>
      <c r="AU10" s="318">
        <v>3628.5</v>
      </c>
      <c r="AV10" s="366">
        <v>18718.45</v>
      </c>
      <c r="AW10" s="366">
        <v>19900</v>
      </c>
      <c r="AX10" s="366">
        <v>20138.66</v>
      </c>
      <c r="AY10" s="366">
        <v>63470.498299999999</v>
      </c>
      <c r="AZ10" s="366">
        <v>105227.2326</v>
      </c>
      <c r="BA10" s="366">
        <v>10548.49</v>
      </c>
      <c r="BB10" s="366">
        <v>19465.919999999998</v>
      </c>
      <c r="BC10" s="301">
        <f t="shared" si="6"/>
        <v>110673.65000000001</v>
      </c>
      <c r="BD10" s="302">
        <f>SUM(AQ10:BB10)</f>
        <v>309385.79089999996</v>
      </c>
    </row>
    <row r="11" spans="1:59" s="22" customFormat="1" ht="12">
      <c r="A11" s="475"/>
      <c r="B11" s="299" t="s">
        <v>139</v>
      </c>
      <c r="C11" s="515">
        <v>7.7089749999999997</v>
      </c>
      <c r="D11" s="366">
        <v>9.7267875000000004</v>
      </c>
      <c r="E11" s="318">
        <v>15.073</v>
      </c>
      <c r="F11" s="318">
        <v>17.023199999999999</v>
      </c>
      <c r="G11" s="318">
        <v>15.834899999999999</v>
      </c>
      <c r="H11" s="318">
        <v>20.404900000000001</v>
      </c>
      <c r="I11" s="318">
        <v>37.375900000000001</v>
      </c>
      <c r="J11" s="318">
        <v>20.584499999999998</v>
      </c>
      <c r="K11" s="318">
        <v>10.970700000000001</v>
      </c>
      <c r="L11" s="318">
        <v>27.042292499999999</v>
      </c>
      <c r="M11" s="366">
        <v>13.8026</v>
      </c>
      <c r="N11" s="366">
        <v>25.018699999999999</v>
      </c>
      <c r="O11" s="301">
        <f t="shared" si="0"/>
        <v>143.73216250000002</v>
      </c>
      <c r="P11" s="302">
        <f t="shared" ref="P11" si="14">SUM(C11:N11)</f>
        <v>220.56645500000002</v>
      </c>
      <c r="Q11" s="352"/>
      <c r="R11" s="313">
        <f t="shared" si="9"/>
        <v>45.612087500000015</v>
      </c>
      <c r="S11" s="314">
        <f t="shared" si="10"/>
        <v>0.46485989233090186</v>
      </c>
      <c r="T11" s="315">
        <f t="shared" si="11"/>
        <v>0.56587465551181104</v>
      </c>
      <c r="U11" s="313">
        <f t="shared" si="12"/>
        <v>17.966520312500002</v>
      </c>
      <c r="V11" s="353">
        <f t="shared" si="13"/>
        <v>0.1241811872163651</v>
      </c>
      <c r="W11" s="352"/>
      <c r="X11" s="475"/>
      <c r="Y11" s="299" t="s">
        <v>139</v>
      </c>
      <c r="Z11" s="515">
        <v>3396.77</v>
      </c>
      <c r="AA11" s="366">
        <v>5887.89</v>
      </c>
      <c r="AB11" s="318">
        <v>11620.62</v>
      </c>
      <c r="AC11" s="318">
        <v>11334.78</v>
      </c>
      <c r="AD11" s="318">
        <v>14393.24</v>
      </c>
      <c r="AE11" s="318">
        <v>13108.47</v>
      </c>
      <c r="AF11" s="318">
        <v>39300.379999999997</v>
      </c>
      <c r="AG11" s="318">
        <v>16356.98</v>
      </c>
      <c r="AH11" s="318">
        <v>9292.25</v>
      </c>
      <c r="AI11" s="318">
        <v>23252.959999999999</v>
      </c>
      <c r="AJ11" s="366">
        <v>11734.86</v>
      </c>
      <c r="AK11" s="366">
        <v>20266.169999999998</v>
      </c>
      <c r="AL11" s="301">
        <f t="shared" si="4"/>
        <v>115399.12999999999</v>
      </c>
      <c r="AM11" s="302">
        <f t="shared" ref="AM11" si="15">SUM(Z11:AK11)</f>
        <v>179945.37</v>
      </c>
      <c r="AN11" s="352"/>
      <c r="AO11" s="475"/>
      <c r="AP11" s="299" t="s">
        <v>139</v>
      </c>
      <c r="AQ11" s="515">
        <v>8976.0300000000007</v>
      </c>
      <c r="AR11" s="366">
        <v>13865.36</v>
      </c>
      <c r="AS11" s="318">
        <v>25053.200000000001</v>
      </c>
      <c r="AT11" s="318">
        <v>28056.23</v>
      </c>
      <c r="AU11" s="318">
        <v>30691.52</v>
      </c>
      <c r="AV11" s="318">
        <v>32600.22</v>
      </c>
      <c r="AW11" s="318">
        <v>73652.27</v>
      </c>
      <c r="AX11" s="318">
        <v>36513.75</v>
      </c>
      <c r="AY11" s="318">
        <v>20595.96</v>
      </c>
      <c r="AZ11" s="318">
        <v>47066.78</v>
      </c>
      <c r="BA11" s="366">
        <v>11734.86</v>
      </c>
      <c r="BB11" s="366">
        <v>44064.42</v>
      </c>
      <c r="BC11" s="301">
        <f t="shared" si="6"/>
        <v>249408.58000000002</v>
      </c>
      <c r="BD11" s="302">
        <f>SUM(AQ11:BB11)</f>
        <v>372870.60000000003</v>
      </c>
      <c r="BF11" s="340">
        <f>SUM(F11:H11)</f>
        <v>53.263000000000005</v>
      </c>
      <c r="BG11" s="340">
        <f>SUM(AT11:AV11)</f>
        <v>91347.97</v>
      </c>
    </row>
    <row r="12" spans="1:59" s="22" customFormat="1" ht="12">
      <c r="A12" s="310"/>
      <c r="B12" s="299" t="s">
        <v>193</v>
      </c>
      <c r="C12" s="515">
        <v>11.960212500000001</v>
      </c>
      <c r="D12" s="530">
        <v>27.083907499999999</v>
      </c>
      <c r="E12" s="318">
        <v>41.079642499999999</v>
      </c>
      <c r="F12" s="530">
        <v>27.26455</v>
      </c>
      <c r="G12" s="318">
        <v>38.711799999999997</v>
      </c>
      <c r="H12" s="318">
        <v>16.877085000000001</v>
      </c>
      <c r="I12" s="318">
        <v>47.121000000000002</v>
      </c>
      <c r="J12" s="318">
        <v>37.636800000000001</v>
      </c>
      <c r="K12" s="517">
        <v>43.05</v>
      </c>
      <c r="L12" s="517">
        <v>25.55</v>
      </c>
      <c r="M12" s="517">
        <v>45.05</v>
      </c>
      <c r="N12" s="517">
        <v>24.05</v>
      </c>
      <c r="O12" s="301">
        <f t="shared" si="0"/>
        <v>247.73499749999999</v>
      </c>
      <c r="P12" s="302">
        <f t="shared" si="1"/>
        <v>385.43499750000001</v>
      </c>
      <c r="Q12" s="352"/>
      <c r="R12" s="313">
        <f t="shared" si="9"/>
        <v>104.00283499999998</v>
      </c>
      <c r="S12" s="314">
        <f t="shared" si="10"/>
        <v>0.72358777041290234</v>
      </c>
      <c r="T12" s="315">
        <f t="shared" si="11"/>
        <v>0.9753346358267716</v>
      </c>
      <c r="U12" s="313">
        <f t="shared" si="12"/>
        <v>30.966874687499999</v>
      </c>
      <c r="V12" s="353">
        <f t="shared" si="13"/>
        <v>0.21403717560148194</v>
      </c>
      <c r="W12" s="352"/>
      <c r="X12" s="398"/>
      <c r="Y12" s="299" t="s">
        <v>193</v>
      </c>
      <c r="Z12" s="515">
        <v>7649.1324000000004</v>
      </c>
      <c r="AA12" s="530">
        <v>21769.104800000001</v>
      </c>
      <c r="AB12" s="318">
        <v>21336.73</v>
      </c>
      <c r="AC12" s="530">
        <v>19797.092400000001</v>
      </c>
      <c r="AD12" s="318">
        <v>24990.36</v>
      </c>
      <c r="AE12" s="318">
        <v>13454.9897</v>
      </c>
      <c r="AF12" s="318">
        <v>30177.67</v>
      </c>
      <c r="AG12" s="318">
        <v>26311.964599999999</v>
      </c>
      <c r="AH12" s="517">
        <v>24141.5</v>
      </c>
      <c r="AI12" s="517">
        <v>21646.5</v>
      </c>
      <c r="AJ12" s="517">
        <v>24571.5</v>
      </c>
      <c r="AK12" s="517">
        <v>20201.5</v>
      </c>
      <c r="AL12" s="301">
        <f t="shared" si="4"/>
        <v>165487.04390000002</v>
      </c>
      <c r="AM12" s="302">
        <f t="shared" si="5"/>
        <v>256048.04390000002</v>
      </c>
      <c r="AN12" s="352"/>
      <c r="AO12" s="377"/>
      <c r="AP12" s="299" t="s">
        <v>193</v>
      </c>
      <c r="AQ12" s="515">
        <v>21143.592400000001</v>
      </c>
      <c r="AR12" s="530">
        <v>53184.854800000001</v>
      </c>
      <c r="AS12" s="318">
        <v>57590.57</v>
      </c>
      <c r="AT12" s="530">
        <v>49031.0524</v>
      </c>
      <c r="AU12" s="318">
        <v>59736.55</v>
      </c>
      <c r="AV12" s="318">
        <v>31562.779699999999</v>
      </c>
      <c r="AW12" s="318">
        <v>70497</v>
      </c>
      <c r="AX12" s="318">
        <v>57195.814599999998</v>
      </c>
      <c r="AY12" s="517">
        <v>62409</v>
      </c>
      <c r="AZ12" s="517">
        <v>50649</v>
      </c>
      <c r="BA12" s="517">
        <v>64869</v>
      </c>
      <c r="BB12" s="517">
        <v>47179</v>
      </c>
      <c r="BC12" s="301">
        <f t="shared" si="6"/>
        <v>399942.21389999997</v>
      </c>
      <c r="BD12" s="302">
        <f>SUM(AQ12:BB12)</f>
        <v>625048.21389999997</v>
      </c>
      <c r="BF12" s="340">
        <f>SUM(F12:H12)</f>
        <v>82.85343499999999</v>
      </c>
      <c r="BG12" s="340">
        <f>SUM(AT12:AV12)</f>
        <v>140330.38209999999</v>
      </c>
    </row>
    <row r="13" spans="1:59" s="22" customFormat="1" ht="12">
      <c r="A13" s="554"/>
      <c r="B13" s="299" t="s">
        <v>194</v>
      </c>
      <c r="C13" s="515">
        <v>30</v>
      </c>
      <c r="D13" s="366">
        <v>34.999999999999993</v>
      </c>
      <c r="E13" s="366">
        <v>40.000000000000007</v>
      </c>
      <c r="F13" s="366">
        <v>45.000000000000007</v>
      </c>
      <c r="G13" s="318">
        <v>45</v>
      </c>
      <c r="H13" s="318">
        <v>45</v>
      </c>
      <c r="I13" s="318">
        <v>49.000000000000021</v>
      </c>
      <c r="J13" s="318">
        <v>49.000000000000057</v>
      </c>
      <c r="K13" s="366">
        <v>51.000000000000007</v>
      </c>
      <c r="L13" s="366">
        <v>49.000000000000007</v>
      </c>
      <c r="M13" s="366">
        <v>52.000000000000007</v>
      </c>
      <c r="N13" s="318">
        <v>53.999999999999993</v>
      </c>
      <c r="O13" s="301">
        <f t="shared" si="0"/>
        <v>338.00000000000006</v>
      </c>
      <c r="P13" s="302">
        <f t="shared" si="1"/>
        <v>544</v>
      </c>
      <c r="Q13" s="352"/>
      <c r="R13" s="313"/>
      <c r="S13" s="314"/>
      <c r="T13" s="315">
        <f t="shared" si="2"/>
        <v>1.3307086614173231</v>
      </c>
      <c r="U13" s="313">
        <f t="shared" si="3"/>
        <v>42.250000000000007</v>
      </c>
      <c r="V13" s="353">
        <f>O13/$O$61</f>
        <v>0.12970069071373755</v>
      </c>
      <c r="W13" s="352"/>
      <c r="X13" s="554"/>
      <c r="Y13" s="299" t="s">
        <v>194</v>
      </c>
      <c r="Z13" s="515">
        <v>16575.224977797829</v>
      </c>
      <c r="AA13" s="366">
        <v>22211.2616953123</v>
      </c>
      <c r="AB13" s="366">
        <v>27022.430065131139</v>
      </c>
      <c r="AC13" s="366">
        <v>30187.057650330749</v>
      </c>
      <c r="AD13" s="318">
        <v>33746.169947964649</v>
      </c>
      <c r="AE13" s="318">
        <v>29600.50036847969</v>
      </c>
      <c r="AF13" s="318">
        <v>43026.456846290057</v>
      </c>
      <c r="AG13" s="318">
        <v>34415.377284496943</v>
      </c>
      <c r="AH13" s="366">
        <v>38079.5574639642</v>
      </c>
      <c r="AI13" s="366">
        <v>33544.721713348932</v>
      </c>
      <c r="AJ13" s="366">
        <v>37143.703998664088</v>
      </c>
      <c r="AK13" s="318">
        <v>36182.890731404412</v>
      </c>
      <c r="AL13" s="301">
        <f t="shared" si="4"/>
        <v>236784.47883580337</v>
      </c>
      <c r="AM13" s="302">
        <f t="shared" si="5"/>
        <v>381735.35274318501</v>
      </c>
      <c r="AN13" s="352"/>
      <c r="AO13" s="554"/>
      <c r="AP13" s="299" t="s">
        <v>194</v>
      </c>
      <c r="AQ13" s="515">
        <v>40773.311104607237</v>
      </c>
      <c r="AR13" s="366">
        <v>52194.177351561819</v>
      </c>
      <c r="AS13" s="366">
        <v>62457.026925860322</v>
      </c>
      <c r="AT13" s="366">
        <v>69698.130657832065</v>
      </c>
      <c r="AU13" s="318">
        <v>75896.555027445153</v>
      </c>
      <c r="AV13" s="318">
        <v>69334.557442391349</v>
      </c>
      <c r="AW13" s="318">
        <v>92564.090708205069</v>
      </c>
      <c r="AX13" s="318">
        <v>78976.738193652083</v>
      </c>
      <c r="AY13" s="366">
        <v>86208.991934969163</v>
      </c>
      <c r="AZ13" s="366">
        <v>77552.900925662907</v>
      </c>
      <c r="BA13" s="366">
        <v>84933.552327357043</v>
      </c>
      <c r="BB13" s="318">
        <v>84233.67117069877</v>
      </c>
      <c r="BC13" s="301">
        <f t="shared" si="6"/>
        <v>541894.58741155511</v>
      </c>
      <c r="BD13" s="302">
        <f t="shared" si="7"/>
        <v>874823.7037702431</v>
      </c>
      <c r="BF13" s="340">
        <f>SUM(F13:H13)</f>
        <v>135</v>
      </c>
      <c r="BG13" s="340">
        <f>SUM(AT13:AV13)</f>
        <v>214929.24312766857</v>
      </c>
    </row>
    <row r="14" spans="1:59" s="22" customFormat="1" thickBot="1">
      <c r="A14" s="555"/>
      <c r="B14" s="305" t="s">
        <v>18</v>
      </c>
      <c r="C14" s="513">
        <f t="shared" ref="C14:N14" si="16">C12-C13</f>
        <v>-18.039787499999999</v>
      </c>
      <c r="D14" s="345">
        <f t="shared" si="16"/>
        <v>-7.9160924999999942</v>
      </c>
      <c r="E14" s="345">
        <f t="shared" si="16"/>
        <v>1.0796424999999914</v>
      </c>
      <c r="F14" s="345">
        <f t="shared" si="16"/>
        <v>-17.735450000000007</v>
      </c>
      <c r="G14" s="356">
        <f t="shared" si="16"/>
        <v>-6.2882000000000033</v>
      </c>
      <c r="H14" s="356">
        <f t="shared" si="16"/>
        <v>-28.122914999999999</v>
      </c>
      <c r="I14" s="356">
        <f t="shared" si="16"/>
        <v>-1.8790000000000191</v>
      </c>
      <c r="J14" s="356">
        <f t="shared" si="16"/>
        <v>-11.363200000000056</v>
      </c>
      <c r="K14" s="345">
        <f t="shared" si="16"/>
        <v>-7.9500000000000099</v>
      </c>
      <c r="L14" s="345">
        <f t="shared" si="16"/>
        <v>-23.450000000000006</v>
      </c>
      <c r="M14" s="345">
        <f t="shared" si="16"/>
        <v>-6.9500000000000099</v>
      </c>
      <c r="N14" s="356">
        <f t="shared" si="16"/>
        <v>-29.949999999999992</v>
      </c>
      <c r="O14" s="306">
        <f t="shared" si="0"/>
        <v>-90.265002500000094</v>
      </c>
      <c r="P14" s="307">
        <f t="shared" si="1"/>
        <v>-158.56500250000011</v>
      </c>
      <c r="Q14" s="352"/>
      <c r="R14" s="320"/>
      <c r="S14" s="321"/>
      <c r="T14" s="322"/>
      <c r="U14" s="320"/>
      <c r="V14" s="355"/>
      <c r="W14" s="352"/>
      <c r="X14" s="555"/>
      <c r="Y14" s="305" t="s">
        <v>18</v>
      </c>
      <c r="Z14" s="513">
        <f>Z12-Z13</f>
        <v>-8926.0925777978282</v>
      </c>
      <c r="AA14" s="345">
        <f t="shared" ref="AA14:AK14" si="17">AA12-AA13</f>
        <v>-442.15689531229873</v>
      </c>
      <c r="AB14" s="345">
        <f t="shared" si="17"/>
        <v>-5685.7000651311391</v>
      </c>
      <c r="AC14" s="345">
        <f>AC12-AC13</f>
        <v>-10389.965250330748</v>
      </c>
      <c r="AD14" s="356">
        <f>AD12-AD13</f>
        <v>-8755.809947964648</v>
      </c>
      <c r="AE14" s="356">
        <f t="shared" si="17"/>
        <v>-16145.51066847969</v>
      </c>
      <c r="AF14" s="356">
        <f t="shared" si="17"/>
        <v>-12848.786846290059</v>
      </c>
      <c r="AG14" s="356">
        <f t="shared" si="17"/>
        <v>-8103.4126844969433</v>
      </c>
      <c r="AH14" s="345">
        <f t="shared" si="17"/>
        <v>-13938.0574639642</v>
      </c>
      <c r="AI14" s="345">
        <f t="shared" si="17"/>
        <v>-11898.221713348932</v>
      </c>
      <c r="AJ14" s="345">
        <f t="shared" si="17"/>
        <v>-12572.203998664088</v>
      </c>
      <c r="AK14" s="356">
        <f t="shared" si="17"/>
        <v>-15981.390731404412</v>
      </c>
      <c r="AL14" s="306">
        <f t="shared" si="4"/>
        <v>-71297.434935803351</v>
      </c>
      <c r="AM14" s="307">
        <f t="shared" si="5"/>
        <v>-125687.30884318499</v>
      </c>
      <c r="AN14" s="352"/>
      <c r="AO14" s="555"/>
      <c r="AP14" s="305" t="s">
        <v>18</v>
      </c>
      <c r="AQ14" s="513">
        <f t="shared" ref="AQ14" si="18">AQ12-AQ13</f>
        <v>-19629.718704607236</v>
      </c>
      <c r="AR14" s="345">
        <f t="shared" ref="AR14" si="19">AR12-AR13</f>
        <v>990.67744843818218</v>
      </c>
      <c r="AS14" s="345">
        <f t="shared" ref="AS14" si="20">AS12-AS13</f>
        <v>-4866.4569258603224</v>
      </c>
      <c r="AT14" s="345">
        <f t="shared" ref="AT14" si="21">AT12-AT13</f>
        <v>-20667.078257832065</v>
      </c>
      <c r="AU14" s="356">
        <f t="shared" ref="AU14" si="22">AU12-AU13</f>
        <v>-16160.00502744515</v>
      </c>
      <c r="AV14" s="356">
        <f t="shared" ref="AV14" si="23">AV12-AV13</f>
        <v>-37771.77774239135</v>
      </c>
      <c r="AW14" s="356">
        <f t="shared" ref="AW14" si="24">AW12-AW13</f>
        <v>-22067.090708205069</v>
      </c>
      <c r="AX14" s="356">
        <f t="shared" ref="AX14" si="25">AX12-AX13</f>
        <v>-21780.923593652085</v>
      </c>
      <c r="AY14" s="345">
        <f t="shared" ref="AY14" si="26">AY12-AY13</f>
        <v>-23799.991934969163</v>
      </c>
      <c r="AZ14" s="345">
        <f t="shared" ref="AZ14" si="27">AZ12-AZ13</f>
        <v>-26903.900925662907</v>
      </c>
      <c r="BA14" s="345">
        <f t="shared" ref="BA14" si="28">BA12-BA13</f>
        <v>-20064.552327357043</v>
      </c>
      <c r="BB14" s="356">
        <f t="shared" ref="BB14" si="29">BB12-BB13</f>
        <v>-37054.67117069877</v>
      </c>
      <c r="BC14" s="306">
        <f t="shared" si="6"/>
        <v>-141952.37351155508</v>
      </c>
      <c r="BD14" s="307">
        <f t="shared" si="7"/>
        <v>-249775.48987024295</v>
      </c>
    </row>
    <row r="15" spans="1:59" s="22" customFormat="1" ht="12">
      <c r="A15" s="443" t="s">
        <v>69</v>
      </c>
      <c r="B15" s="299" t="s">
        <v>86</v>
      </c>
      <c r="C15" s="510">
        <v>0</v>
      </c>
      <c r="D15" s="511">
        <v>0</v>
      </c>
      <c r="E15" s="511">
        <v>0</v>
      </c>
      <c r="F15" s="511">
        <v>0</v>
      </c>
      <c r="G15" s="514">
        <v>0</v>
      </c>
      <c r="H15" s="514">
        <v>0</v>
      </c>
      <c r="I15" s="514">
        <v>0</v>
      </c>
      <c r="J15" s="514">
        <v>0</v>
      </c>
      <c r="K15" s="511">
        <v>0</v>
      </c>
      <c r="L15" s="511">
        <v>35.159999999999997</v>
      </c>
      <c r="M15" s="511">
        <v>41.738799999999998</v>
      </c>
      <c r="N15" s="514">
        <v>24.695</v>
      </c>
      <c r="O15" s="333">
        <f t="shared" si="0"/>
        <v>0</v>
      </c>
      <c r="P15" s="334">
        <f t="shared" si="1"/>
        <v>101.59379999999999</v>
      </c>
      <c r="Q15" s="352"/>
      <c r="R15" s="313"/>
      <c r="S15" s="314"/>
      <c r="T15" s="315">
        <f t="shared" ref="T15:T21" si="30">O15/$O$3</f>
        <v>0</v>
      </c>
      <c r="U15" s="313">
        <f t="shared" ref="U15:U21" si="31">+O15/$I$1</f>
        <v>0</v>
      </c>
      <c r="V15" s="353">
        <f>IF(ISERR(O15/$O$55),0,(O15/$O$55))</f>
        <v>0</v>
      </c>
      <c r="W15" s="352"/>
      <c r="X15" s="398"/>
      <c r="Y15" s="299" t="s">
        <v>86</v>
      </c>
      <c r="Z15" s="510">
        <v>0</v>
      </c>
      <c r="AA15" s="511">
        <v>0</v>
      </c>
      <c r="AB15" s="511">
        <v>0</v>
      </c>
      <c r="AC15" s="511">
        <v>0</v>
      </c>
      <c r="AD15" s="514">
        <v>0</v>
      </c>
      <c r="AE15" s="514">
        <v>0</v>
      </c>
      <c r="AF15" s="514">
        <v>0</v>
      </c>
      <c r="AG15" s="514">
        <v>0</v>
      </c>
      <c r="AH15" s="511">
        <v>0</v>
      </c>
      <c r="AI15" s="511">
        <v>3388.96</v>
      </c>
      <c r="AJ15" s="511">
        <v>339.9799999999999</v>
      </c>
      <c r="AK15" s="514">
        <v>2909.64</v>
      </c>
      <c r="AL15" s="333">
        <f t="shared" si="4"/>
        <v>0</v>
      </c>
      <c r="AM15" s="334">
        <f t="shared" si="5"/>
        <v>6638.58</v>
      </c>
      <c r="AN15" s="352"/>
      <c r="AO15" s="377"/>
      <c r="AP15" s="299" t="s">
        <v>86</v>
      </c>
      <c r="AQ15" s="510">
        <v>0</v>
      </c>
      <c r="AR15" s="511">
        <v>0</v>
      </c>
      <c r="AS15" s="511">
        <v>0</v>
      </c>
      <c r="AT15" s="511">
        <v>0</v>
      </c>
      <c r="AU15" s="514">
        <v>0</v>
      </c>
      <c r="AV15" s="514">
        <v>0</v>
      </c>
      <c r="AW15" s="514">
        <v>0</v>
      </c>
      <c r="AX15" s="514">
        <v>0</v>
      </c>
      <c r="AY15" s="511">
        <v>0</v>
      </c>
      <c r="AZ15" s="511">
        <v>24613.200000000001</v>
      </c>
      <c r="BA15" s="511">
        <v>37214.26</v>
      </c>
      <c r="BB15" s="514">
        <v>17529.05</v>
      </c>
      <c r="BC15" s="333">
        <f t="shared" si="6"/>
        <v>0</v>
      </c>
      <c r="BD15" s="334">
        <f t="shared" si="7"/>
        <v>79356.510000000009</v>
      </c>
    </row>
    <row r="16" spans="1:59" s="22" customFormat="1" ht="12">
      <c r="A16" s="310"/>
      <c r="B16" s="299" t="s">
        <v>96</v>
      </c>
      <c r="C16" s="512">
        <v>52.34</v>
      </c>
      <c r="D16" s="311">
        <v>52.198799999999999</v>
      </c>
      <c r="E16" s="311">
        <v>7</v>
      </c>
      <c r="F16" s="311">
        <v>68.125</v>
      </c>
      <c r="G16" s="326">
        <v>38.738799999999998</v>
      </c>
      <c r="H16" s="326">
        <v>33</v>
      </c>
      <c r="I16" s="326">
        <v>65.125</v>
      </c>
      <c r="J16" s="326">
        <v>17.238800000000001</v>
      </c>
      <c r="K16" s="311">
        <v>48</v>
      </c>
      <c r="L16" s="311">
        <v>34.738799999999998</v>
      </c>
      <c r="M16" s="311">
        <v>6</v>
      </c>
      <c r="N16" s="326">
        <v>60.125</v>
      </c>
      <c r="O16" s="301">
        <f t="shared" si="0"/>
        <v>333.76640000000003</v>
      </c>
      <c r="P16" s="302">
        <f t="shared" si="1"/>
        <v>482.63020000000006</v>
      </c>
      <c r="Q16" s="352"/>
      <c r="R16" s="313">
        <f t="shared" ref="R16:R20" si="32">+O16-O15</f>
        <v>333.76640000000003</v>
      </c>
      <c r="S16" s="314">
        <f t="shared" ref="S16:S20" si="33">IF(ISERR(R16/O15),0,(R16/O15))</f>
        <v>0</v>
      </c>
      <c r="T16" s="315">
        <f t="shared" si="30"/>
        <v>1.3140409448818899</v>
      </c>
      <c r="U16" s="313">
        <f t="shared" si="31"/>
        <v>41.720800000000004</v>
      </c>
      <c r="V16" s="353">
        <f t="shared" ref="V16:V20" si="34">O16/$O$56</f>
        <v>0.28836627157079198</v>
      </c>
      <c r="W16" s="352"/>
      <c r="X16" s="398"/>
      <c r="Y16" s="299" t="s">
        <v>96</v>
      </c>
      <c r="Z16" s="512">
        <v>13669.8</v>
      </c>
      <c r="AA16" s="311">
        <v>12812.37</v>
      </c>
      <c r="AB16" s="311">
        <v>271.60000000000002</v>
      </c>
      <c r="AC16" s="311">
        <v>13260.9</v>
      </c>
      <c r="AD16" s="326">
        <v>13279.89</v>
      </c>
      <c r="AE16" s="326">
        <v>5846.6</v>
      </c>
      <c r="AF16" s="326">
        <v>12813.47</v>
      </c>
      <c r="AG16" s="326">
        <v>3235.25</v>
      </c>
      <c r="AH16" s="311">
        <v>12061.98</v>
      </c>
      <c r="AI16" s="311">
        <v>11844.6</v>
      </c>
      <c r="AJ16" s="311">
        <v>883.8</v>
      </c>
      <c r="AK16" s="326">
        <v>17229.599999999999</v>
      </c>
      <c r="AL16" s="301">
        <f t="shared" si="4"/>
        <v>75189.87999999999</v>
      </c>
      <c r="AM16" s="302">
        <f t="shared" si="5"/>
        <v>117209.85999999999</v>
      </c>
      <c r="AN16" s="352"/>
      <c r="AO16" s="377"/>
      <c r="AP16" s="299" t="s">
        <v>96</v>
      </c>
      <c r="AQ16" s="512">
        <v>51740.3</v>
      </c>
      <c r="AR16" s="311">
        <v>43573.14</v>
      </c>
      <c r="AS16" s="311">
        <v>3850</v>
      </c>
      <c r="AT16" s="311">
        <v>61993.53</v>
      </c>
      <c r="AU16" s="326">
        <v>35899.53</v>
      </c>
      <c r="AV16" s="326">
        <v>28125</v>
      </c>
      <c r="AW16" s="326">
        <v>53148.75</v>
      </c>
      <c r="AX16" s="326">
        <v>12824.529999999999</v>
      </c>
      <c r="AY16" s="311">
        <v>39179.980000000003</v>
      </c>
      <c r="AZ16" s="311">
        <v>33367.129999999997</v>
      </c>
      <c r="BA16" s="311">
        <v>3660</v>
      </c>
      <c r="BB16" s="326">
        <v>51489.75</v>
      </c>
      <c r="BC16" s="301">
        <f t="shared" si="6"/>
        <v>291154.78000000003</v>
      </c>
      <c r="BD16" s="302">
        <f t="shared" si="7"/>
        <v>418851.64</v>
      </c>
    </row>
    <row r="17" spans="1:59" s="22" customFormat="1" ht="12">
      <c r="A17" s="310"/>
      <c r="B17" s="299" t="s">
        <v>119</v>
      </c>
      <c r="C17" s="515">
        <v>44.034199999999998</v>
      </c>
      <c r="D17" s="366">
        <v>27</v>
      </c>
      <c r="E17" s="366">
        <v>46.613799999999998</v>
      </c>
      <c r="F17" s="366">
        <v>26.875</v>
      </c>
      <c r="G17" s="318">
        <v>65</v>
      </c>
      <c r="H17" s="318">
        <v>24</v>
      </c>
      <c r="I17" s="318">
        <v>43.613799999999998</v>
      </c>
      <c r="J17" s="318">
        <v>23</v>
      </c>
      <c r="K17" s="366">
        <v>58.4</v>
      </c>
      <c r="L17" s="366">
        <v>13</v>
      </c>
      <c r="M17" s="366">
        <v>71.75</v>
      </c>
      <c r="N17" s="318">
        <v>33.8414</v>
      </c>
      <c r="O17" s="301">
        <f t="shared" si="0"/>
        <v>300.13679999999999</v>
      </c>
      <c r="P17" s="302">
        <f t="shared" si="1"/>
        <v>477.12819999999999</v>
      </c>
      <c r="Q17" s="352"/>
      <c r="R17" s="313">
        <f t="shared" si="32"/>
        <v>-33.629600000000039</v>
      </c>
      <c r="S17" s="314">
        <f t="shared" si="33"/>
        <v>-0.1007578953423713</v>
      </c>
      <c r="T17" s="315">
        <f t="shared" si="30"/>
        <v>1.1816409448818896</v>
      </c>
      <c r="U17" s="313">
        <f t="shared" si="31"/>
        <v>37.517099999999999</v>
      </c>
      <c r="V17" s="353">
        <f t="shared" si="34"/>
        <v>0.25931109295959226</v>
      </c>
      <c r="W17" s="352"/>
      <c r="X17" s="398"/>
      <c r="Y17" s="299" t="s">
        <v>119</v>
      </c>
      <c r="Z17" s="515">
        <v>13103.539999999999</v>
      </c>
      <c r="AA17" s="366">
        <v>5439.6</v>
      </c>
      <c r="AB17" s="366">
        <v>21320.31</v>
      </c>
      <c r="AC17" s="366">
        <v>13591.85</v>
      </c>
      <c r="AD17" s="318">
        <v>17547.2</v>
      </c>
      <c r="AE17" s="318">
        <v>9507.6</v>
      </c>
      <c r="AF17" s="318">
        <v>12841.220000000001</v>
      </c>
      <c r="AG17" s="318">
        <v>10945.4</v>
      </c>
      <c r="AH17" s="366">
        <v>19131.89</v>
      </c>
      <c r="AI17" s="366">
        <v>1646</v>
      </c>
      <c r="AJ17" s="366">
        <v>18155.7</v>
      </c>
      <c r="AK17" s="318">
        <v>26129.58</v>
      </c>
      <c r="AL17" s="301">
        <f t="shared" si="4"/>
        <v>104296.72</v>
      </c>
      <c r="AM17" s="302">
        <f t="shared" si="5"/>
        <v>169359.89</v>
      </c>
      <c r="AN17" s="352"/>
      <c r="AO17" s="377"/>
      <c r="AP17" s="299" t="s">
        <v>119</v>
      </c>
      <c r="AQ17" s="515">
        <v>39468.01</v>
      </c>
      <c r="AR17" s="366">
        <v>17670</v>
      </c>
      <c r="AS17" s="366">
        <v>41203.379999999997</v>
      </c>
      <c r="AT17" s="366">
        <v>32178.75</v>
      </c>
      <c r="AU17" s="318">
        <v>53056</v>
      </c>
      <c r="AV17" s="318">
        <v>24846</v>
      </c>
      <c r="AW17" s="318">
        <v>37513.379999999997</v>
      </c>
      <c r="AX17" s="318">
        <v>16130</v>
      </c>
      <c r="AY17" s="366">
        <v>57020.69</v>
      </c>
      <c r="AZ17" s="366">
        <v>7930</v>
      </c>
      <c r="BA17" s="366">
        <v>57565</v>
      </c>
      <c r="BB17" s="318">
        <v>53220.46</v>
      </c>
      <c r="BC17" s="301">
        <f t="shared" si="6"/>
        <v>262065.52000000002</v>
      </c>
      <c r="BD17" s="302">
        <f t="shared" si="7"/>
        <v>437801.67000000004</v>
      </c>
    </row>
    <row r="18" spans="1:59" s="22" customFormat="1" ht="12">
      <c r="A18" s="310"/>
      <c r="B18" s="299" t="s">
        <v>124</v>
      </c>
      <c r="C18" s="515">
        <v>23</v>
      </c>
      <c r="D18" s="366">
        <v>50.613799999999998</v>
      </c>
      <c r="E18" s="366">
        <v>23.863800000000001</v>
      </c>
      <c r="F18" s="366">
        <v>22</v>
      </c>
      <c r="G18" s="318">
        <v>33</v>
      </c>
      <c r="H18" s="318">
        <v>88.478200000000001</v>
      </c>
      <c r="I18" s="318">
        <v>15.5115</v>
      </c>
      <c r="J18" s="318">
        <v>12.5115</v>
      </c>
      <c r="K18" s="366">
        <v>80.943700000000007</v>
      </c>
      <c r="L18" s="366">
        <v>41.966700000000003</v>
      </c>
      <c r="M18" s="366">
        <v>17</v>
      </c>
      <c r="N18" s="366">
        <v>16</v>
      </c>
      <c r="O18" s="301">
        <f t="shared" si="0"/>
        <v>268.97880000000004</v>
      </c>
      <c r="P18" s="302">
        <f t="shared" si="1"/>
        <v>424.88920000000002</v>
      </c>
      <c r="Q18" s="352"/>
      <c r="R18" s="313">
        <f t="shared" si="32"/>
        <v>-31.157999999999959</v>
      </c>
      <c r="S18" s="314">
        <f t="shared" si="33"/>
        <v>-0.10381266142638942</v>
      </c>
      <c r="T18" s="315">
        <f t="shared" si="30"/>
        <v>1.0589716535433071</v>
      </c>
      <c r="U18" s="313">
        <f t="shared" si="31"/>
        <v>33.622350000000004</v>
      </c>
      <c r="V18" s="353">
        <f t="shared" si="34"/>
        <v>0.23239131826207113</v>
      </c>
      <c r="W18" s="352"/>
      <c r="X18" s="398"/>
      <c r="Y18" s="299" t="s">
        <v>124</v>
      </c>
      <c r="Z18" s="515">
        <v>8690</v>
      </c>
      <c r="AA18" s="366">
        <v>14459.268</v>
      </c>
      <c r="AB18" s="366">
        <v>6267.4699999999993</v>
      </c>
      <c r="AC18" s="366">
        <v>8518.7999999999993</v>
      </c>
      <c r="AD18" s="318">
        <v>10854.23</v>
      </c>
      <c r="AE18" s="318">
        <v>50495.527900000001</v>
      </c>
      <c r="AF18" s="318">
        <v>4633.4242999999997</v>
      </c>
      <c r="AG18" s="318">
        <v>12843.9035</v>
      </c>
      <c r="AH18" s="366">
        <v>28952.880799999999</v>
      </c>
      <c r="AI18" s="366">
        <v>30583.2327</v>
      </c>
      <c r="AJ18" s="366">
        <v>8824.7999999999993</v>
      </c>
      <c r="AK18" s="366">
        <v>3169.2</v>
      </c>
      <c r="AL18" s="301">
        <f t="shared" si="4"/>
        <v>116762.6237</v>
      </c>
      <c r="AM18" s="302">
        <f t="shared" si="5"/>
        <v>188292.73719999997</v>
      </c>
      <c r="AN18" s="352"/>
      <c r="AO18" s="377"/>
      <c r="AP18" s="299" t="s">
        <v>124</v>
      </c>
      <c r="AQ18" s="515">
        <v>23750</v>
      </c>
      <c r="AR18" s="366">
        <v>42467.618000000002</v>
      </c>
      <c r="AS18" s="366">
        <v>17487.38</v>
      </c>
      <c r="AT18" s="366">
        <v>23140</v>
      </c>
      <c r="AU18" s="318">
        <v>32241.43</v>
      </c>
      <c r="AV18" s="318">
        <v>113873.08790000001</v>
      </c>
      <c r="AW18" s="318">
        <v>15200.9643</v>
      </c>
      <c r="AX18" s="318">
        <v>20219.843499999999</v>
      </c>
      <c r="AY18" s="366">
        <v>83582.780799999993</v>
      </c>
      <c r="AZ18" s="366">
        <v>70301.152700000006</v>
      </c>
      <c r="BA18" s="366">
        <v>22430</v>
      </c>
      <c r="BB18" s="366">
        <v>11860</v>
      </c>
      <c r="BC18" s="301">
        <f t="shared" si="6"/>
        <v>288380.32370000007</v>
      </c>
      <c r="BD18" s="302">
        <f>SUM(AQ18:BB18)</f>
        <v>476554.25720000011</v>
      </c>
    </row>
    <row r="19" spans="1:59" s="22" customFormat="1" ht="12">
      <c r="A19" s="475"/>
      <c r="B19" s="299" t="s">
        <v>139</v>
      </c>
      <c r="C19" s="515">
        <v>26.511500000000002</v>
      </c>
      <c r="D19" s="530">
        <v>23.9207</v>
      </c>
      <c r="E19" s="318">
        <v>44.9724425</v>
      </c>
      <c r="F19" s="318">
        <v>11.204599999999999</v>
      </c>
      <c r="G19" s="318">
        <v>30.204599999999999</v>
      </c>
      <c r="H19" s="318">
        <v>75.022999999999996</v>
      </c>
      <c r="I19" s="318">
        <v>52.613799999999998</v>
      </c>
      <c r="J19" s="318">
        <v>16.716100000000001</v>
      </c>
      <c r="K19" s="318">
        <v>37.864699999999999</v>
      </c>
      <c r="L19" s="318">
        <v>45.818399999999997</v>
      </c>
      <c r="M19" s="366">
        <v>59.432200000000002</v>
      </c>
      <c r="N19" s="366">
        <v>29.727599999999999</v>
      </c>
      <c r="O19" s="301">
        <f t="shared" si="0"/>
        <v>281.16674249999994</v>
      </c>
      <c r="P19" s="302">
        <f t="shared" ref="P19" si="35">SUM(C19:N19)</f>
        <v>454.00964249999993</v>
      </c>
      <c r="Q19" s="352"/>
      <c r="R19" s="313">
        <f t="shared" si="32"/>
        <v>12.187942499999906</v>
      </c>
      <c r="S19" s="314">
        <f t="shared" si="33"/>
        <v>4.5311907481184036E-2</v>
      </c>
      <c r="T19" s="315">
        <f t="shared" si="30"/>
        <v>1.106955679133858</v>
      </c>
      <c r="U19" s="313">
        <f t="shared" si="31"/>
        <v>35.145842812499993</v>
      </c>
      <c r="V19" s="353">
        <f t="shared" si="34"/>
        <v>0.24292141217459251</v>
      </c>
      <c r="W19" s="352"/>
      <c r="X19" s="475"/>
      <c r="Y19" s="299" t="s">
        <v>139</v>
      </c>
      <c r="Z19" s="515">
        <v>8835.4778999999999</v>
      </c>
      <c r="AA19" s="366">
        <v>22259.3891</v>
      </c>
      <c r="AB19" s="318">
        <v>5822.9439000000002</v>
      </c>
      <c r="AC19" s="318">
        <v>4761.99</v>
      </c>
      <c r="AD19" s="318">
        <v>17363.38</v>
      </c>
      <c r="AE19" s="318">
        <v>33530.339999999997</v>
      </c>
      <c r="AF19" s="318">
        <v>15934.666999999999</v>
      </c>
      <c r="AG19" s="318">
        <v>15651.787</v>
      </c>
      <c r="AH19" s="318">
        <v>20043.006000000001</v>
      </c>
      <c r="AI19" s="318">
        <v>27458.008000000002</v>
      </c>
      <c r="AJ19" s="366">
        <v>23826.696100000001</v>
      </c>
      <c r="AK19" s="366">
        <v>18065.477999999999</v>
      </c>
      <c r="AL19" s="301">
        <f t="shared" si="4"/>
        <v>124159.97489999999</v>
      </c>
      <c r="AM19" s="302">
        <f t="shared" ref="AM19" si="36">SUM(Z19:AK19)</f>
        <v>213553.163</v>
      </c>
      <c r="AN19" s="352"/>
      <c r="AO19" s="475"/>
      <c r="AP19" s="299" t="s">
        <v>139</v>
      </c>
      <c r="AQ19" s="515">
        <v>29943.127899999999</v>
      </c>
      <c r="AR19" s="366">
        <v>44390.989099999999</v>
      </c>
      <c r="AS19" s="318">
        <v>37931.943899999998</v>
      </c>
      <c r="AT19" s="318">
        <v>11177.87</v>
      </c>
      <c r="AU19" s="318">
        <v>43767.86</v>
      </c>
      <c r="AV19" s="318">
        <v>84808.3</v>
      </c>
      <c r="AW19" s="318">
        <v>44677.326999999997</v>
      </c>
      <c r="AX19" s="318">
        <v>34231.796999999999</v>
      </c>
      <c r="AY19" s="318">
        <v>47701.796000000002</v>
      </c>
      <c r="AZ19" s="318">
        <v>64762.807999999997</v>
      </c>
      <c r="BA19" s="366">
        <v>61136.7261</v>
      </c>
      <c r="BB19" s="366">
        <v>39701.457999999999</v>
      </c>
      <c r="BC19" s="301">
        <f t="shared" si="6"/>
        <v>330929.21490000002</v>
      </c>
      <c r="BD19" s="302">
        <f>SUM(AQ19:BB19)</f>
        <v>544232.00300000003</v>
      </c>
      <c r="BF19" s="340">
        <f>SUM(F19:H19)</f>
        <v>116.43219999999999</v>
      </c>
      <c r="BG19" s="340">
        <f>SUM(AT19:AV19)</f>
        <v>139754.03</v>
      </c>
    </row>
    <row r="20" spans="1:59" s="22" customFormat="1" ht="12">
      <c r="A20" s="310"/>
      <c r="B20" s="299" t="s">
        <v>193</v>
      </c>
      <c r="C20" s="515">
        <v>36.306899999999999</v>
      </c>
      <c r="D20" s="366">
        <v>40.739100000000001</v>
      </c>
      <c r="E20" s="318">
        <v>35.216099999999997</v>
      </c>
      <c r="F20" s="530">
        <v>30.045999999999999</v>
      </c>
      <c r="G20" s="318">
        <v>24.363800000000001</v>
      </c>
      <c r="H20" s="318">
        <v>39.9437</v>
      </c>
      <c r="I20" s="318">
        <v>54.750599999999999</v>
      </c>
      <c r="J20" s="318">
        <v>27.579899999999999</v>
      </c>
      <c r="K20" s="517">
        <v>50.5</v>
      </c>
      <c r="L20" s="517">
        <v>29</v>
      </c>
      <c r="M20" s="517">
        <v>28</v>
      </c>
      <c r="N20" s="517">
        <v>25</v>
      </c>
      <c r="O20" s="301">
        <f t="shared" si="0"/>
        <v>288.9461</v>
      </c>
      <c r="P20" s="302">
        <f t="shared" si="1"/>
        <v>421.4461</v>
      </c>
      <c r="Q20" s="352"/>
      <c r="R20" s="313">
        <f t="shared" si="32"/>
        <v>7.7793575000000601</v>
      </c>
      <c r="S20" s="314">
        <f t="shared" si="33"/>
        <v>2.7668128281566094E-2</v>
      </c>
      <c r="T20" s="315">
        <f t="shared" si="30"/>
        <v>1.1375830708661416</v>
      </c>
      <c r="U20" s="313">
        <f t="shared" si="31"/>
        <v>36.1182625</v>
      </c>
      <c r="V20" s="353">
        <f t="shared" si="34"/>
        <v>0.24964259296897831</v>
      </c>
      <c r="W20" s="352"/>
      <c r="X20" s="398"/>
      <c r="Y20" s="299" t="s">
        <v>193</v>
      </c>
      <c r="Z20" s="515">
        <v>22242.502400000001</v>
      </c>
      <c r="AA20" s="530">
        <v>19143.1345</v>
      </c>
      <c r="AB20" s="318">
        <v>10974.689</v>
      </c>
      <c r="AC20" s="530">
        <v>18890.155999999999</v>
      </c>
      <c r="AD20" s="318">
        <v>15800.986999999999</v>
      </c>
      <c r="AE20" s="318">
        <v>23993.625</v>
      </c>
      <c r="AF20" s="318">
        <v>31814.114000000001</v>
      </c>
      <c r="AG20" s="318">
        <v>16025.852000000001</v>
      </c>
      <c r="AH20" s="517">
        <v>20925</v>
      </c>
      <c r="AI20" s="517">
        <v>18965</v>
      </c>
      <c r="AJ20" s="517">
        <v>13619</v>
      </c>
      <c r="AK20" s="517">
        <v>14807</v>
      </c>
      <c r="AL20" s="301">
        <f t="shared" si="4"/>
        <v>158885.05989999999</v>
      </c>
      <c r="AM20" s="302">
        <f t="shared" ref="AM20" si="37">SUM(Z20:AK20)</f>
        <v>227201.05989999999</v>
      </c>
      <c r="AN20" s="352"/>
      <c r="AO20" s="377"/>
      <c r="AP20" s="299" t="s">
        <v>193</v>
      </c>
      <c r="AQ20" s="515">
        <v>56781.342400000001</v>
      </c>
      <c r="AR20" s="530">
        <v>52435.8845</v>
      </c>
      <c r="AS20" s="318">
        <v>34951.678999999996</v>
      </c>
      <c r="AT20" s="530">
        <v>48680.006000000001</v>
      </c>
      <c r="AU20" s="318">
        <v>38776.036999999997</v>
      </c>
      <c r="AV20" s="318">
        <v>54213.794999999998</v>
      </c>
      <c r="AW20" s="318">
        <v>71734.063999999998</v>
      </c>
      <c r="AX20" s="318">
        <v>37609.472000000002</v>
      </c>
      <c r="AY20" s="517">
        <v>58726</v>
      </c>
      <c r="AZ20" s="517">
        <v>45810</v>
      </c>
      <c r="BA20" s="517">
        <v>35965</v>
      </c>
      <c r="BB20" s="517">
        <v>36571</v>
      </c>
      <c r="BC20" s="301">
        <f t="shared" si="6"/>
        <v>395182.27990000002</v>
      </c>
      <c r="BD20" s="302">
        <f>SUM(AQ20:BB20)</f>
        <v>572254.27989999996</v>
      </c>
      <c r="BF20" s="340">
        <f>SUM(F20:H20)</f>
        <v>94.353499999999997</v>
      </c>
      <c r="BG20" s="340">
        <f>SUM(AT20:AV20)</f>
        <v>141669.83799999999</v>
      </c>
    </row>
    <row r="21" spans="1:59" s="22" customFormat="1" ht="12">
      <c r="A21" s="554"/>
      <c r="B21" s="299" t="s">
        <v>194</v>
      </c>
      <c r="C21" s="515">
        <v>54.999999999999993</v>
      </c>
      <c r="D21" s="366">
        <v>55</v>
      </c>
      <c r="E21" s="366">
        <v>55</v>
      </c>
      <c r="F21" s="366">
        <v>60</v>
      </c>
      <c r="G21" s="318">
        <v>60</v>
      </c>
      <c r="H21" s="318">
        <v>60</v>
      </c>
      <c r="I21" s="318">
        <v>60.000000000000007</v>
      </c>
      <c r="J21" s="318">
        <v>60.000000000000007</v>
      </c>
      <c r="K21" s="366">
        <v>60</v>
      </c>
      <c r="L21" s="366">
        <v>60.000000000000007</v>
      </c>
      <c r="M21" s="366">
        <v>60</v>
      </c>
      <c r="N21" s="318">
        <v>60</v>
      </c>
      <c r="O21" s="301">
        <f t="shared" si="0"/>
        <v>465</v>
      </c>
      <c r="P21" s="302">
        <f t="shared" si="1"/>
        <v>705</v>
      </c>
      <c r="Q21" s="352"/>
      <c r="R21" s="313"/>
      <c r="S21" s="314"/>
      <c r="T21" s="315">
        <f t="shared" si="30"/>
        <v>1.8307086614173229</v>
      </c>
      <c r="U21" s="313">
        <f t="shared" si="31"/>
        <v>58.125</v>
      </c>
      <c r="V21" s="353">
        <f>O21/$O$61</f>
        <v>0.17843438219493477</v>
      </c>
      <c r="W21" s="352"/>
      <c r="X21" s="554"/>
      <c r="Y21" s="299" t="s">
        <v>194</v>
      </c>
      <c r="Z21" s="515">
        <v>29849.896352145872</v>
      </c>
      <c r="AA21" s="366">
        <v>40452.493416014673</v>
      </c>
      <c r="AB21" s="366">
        <v>23250</v>
      </c>
      <c r="AC21" s="366">
        <v>40520</v>
      </c>
      <c r="AD21" s="318">
        <v>44600</v>
      </c>
      <c r="AE21" s="318">
        <v>18656.25</v>
      </c>
      <c r="AF21" s="318">
        <v>22839.4623006642</v>
      </c>
      <c r="AG21" s="318">
        <v>49109.669042845839</v>
      </c>
      <c r="AH21" s="366">
        <v>35688.948579045747</v>
      </c>
      <c r="AI21" s="366">
        <v>38449.774651277869</v>
      </c>
      <c r="AJ21" s="366">
        <v>25060.482851358349</v>
      </c>
      <c r="AK21" s="318">
        <v>38871.409893781572</v>
      </c>
      <c r="AL21" s="301">
        <f t="shared" si="4"/>
        <v>269277.77111167053</v>
      </c>
      <c r="AM21" s="302">
        <f t="shared" si="5"/>
        <v>407348.38708713412</v>
      </c>
      <c r="AN21" s="352"/>
      <c r="AO21" s="554"/>
      <c r="AP21" s="299" t="s">
        <v>194</v>
      </c>
      <c r="AQ21" s="515">
        <v>71708.754116103941</v>
      </c>
      <c r="AR21" s="366">
        <v>89381.963444032022</v>
      </c>
      <c r="AS21" s="366">
        <v>61250</v>
      </c>
      <c r="AT21" s="366">
        <v>90420</v>
      </c>
      <c r="AU21" s="318">
        <v>98200</v>
      </c>
      <c r="AV21" s="318">
        <v>57562.5</v>
      </c>
      <c r="AW21" s="318">
        <v>62082.496065252468</v>
      </c>
      <c r="AX21" s="318">
        <v>107135.1138924402</v>
      </c>
      <c r="AY21" s="366">
        <v>83237.856366105581</v>
      </c>
      <c r="AZ21" s="366">
        <v>88786.446979524684</v>
      </c>
      <c r="BA21" s="366">
        <v>65353.038795232787</v>
      </c>
      <c r="BB21" s="318">
        <v>88950.872905326309</v>
      </c>
      <c r="BC21" s="301">
        <f t="shared" si="6"/>
        <v>637740.82751782867</v>
      </c>
      <c r="BD21" s="302">
        <f t="shared" si="7"/>
        <v>964069.04256401805</v>
      </c>
      <c r="BF21" s="340">
        <f>SUM(F21:H21)</f>
        <v>180</v>
      </c>
      <c r="BG21" s="340">
        <f>SUM(AT21:AV21)</f>
        <v>246182.5</v>
      </c>
    </row>
    <row r="22" spans="1:59" s="22" customFormat="1" thickBot="1">
      <c r="A22" s="555"/>
      <c r="B22" s="305" t="s">
        <v>18</v>
      </c>
      <c r="C22" s="513">
        <f t="shared" ref="C22:N22" si="38">C20-C21</f>
        <v>-18.693099999999994</v>
      </c>
      <c r="D22" s="345">
        <f t="shared" si="38"/>
        <v>-14.260899999999999</v>
      </c>
      <c r="E22" s="345">
        <f t="shared" si="38"/>
        <v>-19.783900000000003</v>
      </c>
      <c r="F22" s="345">
        <f t="shared" si="38"/>
        <v>-29.954000000000001</v>
      </c>
      <c r="G22" s="356">
        <f t="shared" si="38"/>
        <v>-35.636200000000002</v>
      </c>
      <c r="H22" s="356">
        <f t="shared" si="38"/>
        <v>-20.0563</v>
      </c>
      <c r="I22" s="356">
        <f t="shared" si="38"/>
        <v>-5.2494000000000085</v>
      </c>
      <c r="J22" s="356">
        <f t="shared" si="38"/>
        <v>-32.420100000000005</v>
      </c>
      <c r="K22" s="345">
        <f t="shared" si="38"/>
        <v>-9.5</v>
      </c>
      <c r="L22" s="345">
        <f t="shared" si="38"/>
        <v>-31.000000000000007</v>
      </c>
      <c r="M22" s="345">
        <f t="shared" si="38"/>
        <v>-32</v>
      </c>
      <c r="N22" s="356">
        <f t="shared" si="38"/>
        <v>-35</v>
      </c>
      <c r="O22" s="306">
        <f t="shared" si="0"/>
        <v>-176.0539</v>
      </c>
      <c r="P22" s="307">
        <f t="shared" si="1"/>
        <v>-283.5539</v>
      </c>
      <c r="Q22" s="352"/>
      <c r="R22" s="320"/>
      <c r="S22" s="321"/>
      <c r="T22" s="322"/>
      <c r="U22" s="320"/>
      <c r="V22" s="355"/>
      <c r="W22" s="352"/>
      <c r="X22" s="555"/>
      <c r="Y22" s="305" t="s">
        <v>18</v>
      </c>
      <c r="Z22" s="513">
        <f t="shared" ref="Z22:AK22" si="39">Z20-Z21</f>
        <v>-7607.3939521458706</v>
      </c>
      <c r="AA22" s="345">
        <f t="shared" si="39"/>
        <v>-21309.358916014673</v>
      </c>
      <c r="AB22" s="345">
        <f t="shared" si="39"/>
        <v>-12275.311</v>
      </c>
      <c r="AC22" s="345">
        <f t="shared" si="39"/>
        <v>-21629.844000000001</v>
      </c>
      <c r="AD22" s="356">
        <f t="shared" si="39"/>
        <v>-28799.012999999999</v>
      </c>
      <c r="AE22" s="356">
        <f t="shared" si="39"/>
        <v>5337.375</v>
      </c>
      <c r="AF22" s="356">
        <f t="shared" si="39"/>
        <v>8974.6516993358018</v>
      </c>
      <c r="AG22" s="356">
        <f t="shared" si="39"/>
        <v>-33083.81704284584</v>
      </c>
      <c r="AH22" s="345">
        <f t="shared" si="39"/>
        <v>-14763.948579045747</v>
      </c>
      <c r="AI22" s="345">
        <f t="shared" si="39"/>
        <v>-19484.774651277869</v>
      </c>
      <c r="AJ22" s="345">
        <f t="shared" si="39"/>
        <v>-11441.482851358349</v>
      </c>
      <c r="AK22" s="356">
        <f t="shared" si="39"/>
        <v>-24064.409893781572</v>
      </c>
      <c r="AL22" s="306">
        <f t="shared" si="4"/>
        <v>-110392.71121167058</v>
      </c>
      <c r="AM22" s="307">
        <f t="shared" si="5"/>
        <v>-180147.32718713413</v>
      </c>
      <c r="AN22" s="352"/>
      <c r="AO22" s="555"/>
      <c r="AP22" s="305" t="s">
        <v>18</v>
      </c>
      <c r="AQ22" s="513">
        <f t="shared" ref="AQ22:BB22" si="40">AQ20-AQ21</f>
        <v>-14927.411716103939</v>
      </c>
      <c r="AR22" s="345">
        <f t="shared" si="40"/>
        <v>-36946.078944032022</v>
      </c>
      <c r="AS22" s="345">
        <f t="shared" si="40"/>
        <v>-26298.321000000004</v>
      </c>
      <c r="AT22" s="345">
        <f t="shared" si="40"/>
        <v>-41739.993999999999</v>
      </c>
      <c r="AU22" s="356">
        <f t="shared" si="40"/>
        <v>-59423.963000000003</v>
      </c>
      <c r="AV22" s="356">
        <f t="shared" si="40"/>
        <v>-3348.7050000000017</v>
      </c>
      <c r="AW22" s="356">
        <f t="shared" si="40"/>
        <v>9651.5679347475307</v>
      </c>
      <c r="AX22" s="356">
        <f t="shared" si="40"/>
        <v>-69525.64189244021</v>
      </c>
      <c r="AY22" s="345">
        <f t="shared" si="40"/>
        <v>-24511.856366105581</v>
      </c>
      <c r="AZ22" s="345">
        <f t="shared" si="40"/>
        <v>-42976.446979524684</v>
      </c>
      <c r="BA22" s="345">
        <f t="shared" si="40"/>
        <v>-29388.038795232787</v>
      </c>
      <c r="BB22" s="356">
        <f t="shared" si="40"/>
        <v>-52379.872905326309</v>
      </c>
      <c r="BC22" s="306">
        <f t="shared" si="6"/>
        <v>-242558.54761782868</v>
      </c>
      <c r="BD22" s="307">
        <f t="shared" si="7"/>
        <v>-391814.76266401802</v>
      </c>
    </row>
    <row r="23" spans="1:59" s="22" customFormat="1" ht="12">
      <c r="A23" s="443" t="s">
        <v>28</v>
      </c>
      <c r="B23" s="299" t="s">
        <v>86</v>
      </c>
      <c r="C23" s="510"/>
      <c r="D23" s="511"/>
      <c r="E23" s="511"/>
      <c r="F23" s="511"/>
      <c r="G23" s="514"/>
      <c r="H23" s="514"/>
      <c r="I23" s="514"/>
      <c r="J23" s="514"/>
      <c r="K23" s="511"/>
      <c r="L23" s="511"/>
      <c r="M23" s="511">
        <v>13.7</v>
      </c>
      <c r="N23" s="514">
        <v>77.943700000000007</v>
      </c>
      <c r="O23" s="333">
        <f t="shared" si="0"/>
        <v>0</v>
      </c>
      <c r="P23" s="334">
        <f t="shared" si="1"/>
        <v>91.64370000000001</v>
      </c>
      <c r="Q23" s="352"/>
      <c r="R23" s="313"/>
      <c r="S23" s="314"/>
      <c r="T23" s="315">
        <f t="shared" ref="T23:T29" si="41">O23/$O$3</f>
        <v>0</v>
      </c>
      <c r="U23" s="313">
        <f t="shared" ref="U23:U29" si="42">+O23/$I$1</f>
        <v>0</v>
      </c>
      <c r="V23" s="353">
        <f>IF(ISERR(O23/$O$55),0,(O23/$O$55))</f>
        <v>0</v>
      </c>
      <c r="W23" s="352"/>
      <c r="X23" s="398"/>
      <c r="Y23" s="299" t="s">
        <v>86</v>
      </c>
      <c r="Z23" s="510"/>
      <c r="AA23" s="511"/>
      <c r="AB23" s="511"/>
      <c r="AC23" s="511"/>
      <c r="AD23" s="514"/>
      <c r="AE23" s="514"/>
      <c r="AF23" s="514"/>
      <c r="AG23" s="514"/>
      <c r="AH23" s="511">
        <v>494082.68349999998</v>
      </c>
      <c r="AI23" s="511"/>
      <c r="AJ23" s="511">
        <v>104.72</v>
      </c>
      <c r="AK23" s="514">
        <v>14471.09</v>
      </c>
      <c r="AL23" s="333">
        <f t="shared" si="4"/>
        <v>0</v>
      </c>
      <c r="AM23" s="334">
        <f t="shared" si="5"/>
        <v>508658.49349999998</v>
      </c>
      <c r="AN23" s="352"/>
      <c r="AO23" s="377"/>
      <c r="AP23" s="299" t="s">
        <v>86</v>
      </c>
      <c r="AQ23" s="510"/>
      <c r="AR23" s="511"/>
      <c r="AS23" s="511"/>
      <c r="AT23" s="511"/>
      <c r="AU23" s="514"/>
      <c r="AV23" s="514"/>
      <c r="AW23" s="514"/>
      <c r="AX23" s="514"/>
      <c r="AY23" s="511"/>
      <c r="AZ23" s="511"/>
      <c r="BA23" s="511">
        <v>9224</v>
      </c>
      <c r="BB23" s="514">
        <v>76155.58</v>
      </c>
      <c r="BC23" s="333">
        <f t="shared" si="6"/>
        <v>0</v>
      </c>
      <c r="BD23" s="334">
        <f t="shared" si="7"/>
        <v>85379.58</v>
      </c>
    </row>
    <row r="24" spans="1:59" s="22" customFormat="1" ht="12">
      <c r="A24" s="377"/>
      <c r="B24" s="299" t="s">
        <v>96</v>
      </c>
      <c r="C24" s="512">
        <v>17</v>
      </c>
      <c r="D24" s="311">
        <v>30</v>
      </c>
      <c r="E24" s="311">
        <v>53.044119999999999</v>
      </c>
      <c r="F24" s="311">
        <v>59.768700000000003</v>
      </c>
      <c r="G24" s="326">
        <v>32</v>
      </c>
      <c r="H24" s="326">
        <v>54.9437</v>
      </c>
      <c r="I24" s="326">
        <v>16</v>
      </c>
      <c r="J24" s="326">
        <v>91.198899999999995</v>
      </c>
      <c r="K24" s="311">
        <v>79.580500000000001</v>
      </c>
      <c r="L24" s="311">
        <v>6.875</v>
      </c>
      <c r="M24" s="311">
        <v>43.306899999999999</v>
      </c>
      <c r="N24" s="326">
        <v>55.793700000000001</v>
      </c>
      <c r="O24" s="301">
        <f t="shared" si="0"/>
        <v>353.95542</v>
      </c>
      <c r="P24" s="302">
        <f t="shared" si="1"/>
        <v>539.51152000000002</v>
      </c>
      <c r="Q24" s="352"/>
      <c r="R24" s="313">
        <f t="shared" ref="R24:R28" si="43">+O24-O23</f>
        <v>353.95542</v>
      </c>
      <c r="S24" s="314">
        <f t="shared" ref="S24:S28" si="44">IF(ISERR(R24/O23),0,(R24/O23))</f>
        <v>0</v>
      </c>
      <c r="T24" s="315">
        <f t="shared" si="41"/>
        <v>1.3935252755905512</v>
      </c>
      <c r="U24" s="313">
        <f t="shared" si="42"/>
        <v>44.2444275</v>
      </c>
      <c r="V24" s="353">
        <f t="shared" ref="V24:V28" si="45">O24/$O$56</f>
        <v>0.30580910711106246</v>
      </c>
      <c r="W24" s="352"/>
      <c r="X24" s="398"/>
      <c r="Y24" s="299" t="s">
        <v>96</v>
      </c>
      <c r="Z24" s="512">
        <v>547</v>
      </c>
      <c r="AA24" s="311">
        <v>9558.6</v>
      </c>
      <c r="AB24" s="311">
        <v>5216.8999999999996</v>
      </c>
      <c r="AC24" s="311">
        <v>12735.82</v>
      </c>
      <c r="AD24" s="326">
        <v>10167.200000000001</v>
      </c>
      <c r="AE24" s="326">
        <v>14477.85</v>
      </c>
      <c r="AF24" s="326">
        <v>2124.1999999999998</v>
      </c>
      <c r="AG24" s="326">
        <v>27569.98</v>
      </c>
      <c r="AH24" s="311">
        <v>21202.46</v>
      </c>
      <c r="AI24" s="311">
        <v>1468.4</v>
      </c>
      <c r="AJ24" s="311">
        <v>12656.38</v>
      </c>
      <c r="AK24" s="326">
        <v>22112.48</v>
      </c>
      <c r="AL24" s="301">
        <f t="shared" si="4"/>
        <v>82397.55</v>
      </c>
      <c r="AM24" s="302">
        <f t="shared" si="5"/>
        <v>139837.27000000002</v>
      </c>
      <c r="AN24" s="352"/>
      <c r="AO24" s="377"/>
      <c r="AP24" s="299" t="s">
        <v>96</v>
      </c>
      <c r="AQ24" s="512">
        <v>9482.4</v>
      </c>
      <c r="AR24" s="311">
        <v>31404</v>
      </c>
      <c r="AS24" s="311">
        <v>31448.3</v>
      </c>
      <c r="AT24" s="311">
        <v>49622.54</v>
      </c>
      <c r="AU24" s="326">
        <v>34864.800000000003</v>
      </c>
      <c r="AV24" s="326">
        <v>48162.05</v>
      </c>
      <c r="AW24" s="326">
        <v>9760</v>
      </c>
      <c r="AX24" s="326">
        <v>82598.66</v>
      </c>
      <c r="AY24" s="311">
        <v>67411.8</v>
      </c>
      <c r="AZ24" s="311">
        <v>5317.3</v>
      </c>
      <c r="BA24" s="311">
        <v>39589.1</v>
      </c>
      <c r="BB24" s="326">
        <v>56659.76</v>
      </c>
      <c r="BC24" s="301">
        <f t="shared" si="6"/>
        <v>297342.75</v>
      </c>
      <c r="BD24" s="302">
        <f t="shared" si="7"/>
        <v>466320.70999999996</v>
      </c>
    </row>
    <row r="25" spans="1:59" s="22" customFormat="1" ht="12">
      <c r="A25" s="310"/>
      <c r="B25" s="299" t="s">
        <v>119</v>
      </c>
      <c r="C25" s="515">
        <v>37.9437</v>
      </c>
      <c r="D25" s="366">
        <v>30</v>
      </c>
      <c r="E25" s="366">
        <v>41.630474999999997</v>
      </c>
      <c r="F25" s="366">
        <v>51</v>
      </c>
      <c r="G25" s="318">
        <v>37.716099999999997</v>
      </c>
      <c r="H25" s="318">
        <v>44.716099999999997</v>
      </c>
      <c r="I25" s="318">
        <v>42</v>
      </c>
      <c r="J25" s="318">
        <v>25.716100000000001</v>
      </c>
      <c r="K25" s="366">
        <v>57.716099999999997</v>
      </c>
      <c r="L25" s="366">
        <v>60.908212499999998</v>
      </c>
      <c r="M25" s="366">
        <v>14.8184</v>
      </c>
      <c r="N25" s="318">
        <v>30</v>
      </c>
      <c r="O25" s="301">
        <f t="shared" si="0"/>
        <v>310.72247499999997</v>
      </c>
      <c r="P25" s="302">
        <f t="shared" si="1"/>
        <v>474.16518749999994</v>
      </c>
      <c r="Q25" s="352"/>
      <c r="R25" s="313">
        <f t="shared" si="43"/>
        <v>-43.232945000000029</v>
      </c>
      <c r="S25" s="314">
        <f t="shared" si="44"/>
        <v>-0.12214234493146066</v>
      </c>
      <c r="T25" s="315">
        <f t="shared" si="41"/>
        <v>1.2233168307086613</v>
      </c>
      <c r="U25" s="313">
        <f t="shared" si="42"/>
        <v>38.840309374999997</v>
      </c>
      <c r="V25" s="353">
        <f t="shared" si="45"/>
        <v>0.26845686566712107</v>
      </c>
      <c r="W25" s="352"/>
      <c r="X25" s="398"/>
      <c r="Y25" s="299" t="s">
        <v>119</v>
      </c>
      <c r="Z25" s="515">
        <v>10961.31</v>
      </c>
      <c r="AA25" s="366">
        <v>15518</v>
      </c>
      <c r="AB25" s="366">
        <v>18377.05</v>
      </c>
      <c r="AC25" s="366">
        <v>22839.8</v>
      </c>
      <c r="AD25" s="318">
        <v>16229.27</v>
      </c>
      <c r="AE25" s="318">
        <v>20378.009999999998</v>
      </c>
      <c r="AF25" s="318">
        <v>16143.8</v>
      </c>
      <c r="AG25" s="318">
        <v>2280.4499999999998</v>
      </c>
      <c r="AH25" s="366">
        <v>20569.650000000001</v>
      </c>
      <c r="AI25" s="366">
        <v>19758.919999999998</v>
      </c>
      <c r="AJ25" s="366">
        <v>3281.65</v>
      </c>
      <c r="AK25" s="318">
        <v>12783.4</v>
      </c>
      <c r="AL25" s="301">
        <f t="shared" si="4"/>
        <v>122727.69</v>
      </c>
      <c r="AM25" s="302">
        <f t="shared" si="5"/>
        <v>179121.31</v>
      </c>
      <c r="AN25" s="352"/>
      <c r="AO25" s="377"/>
      <c r="AP25" s="299" t="s">
        <v>119</v>
      </c>
      <c r="AQ25" s="515">
        <v>34082.28</v>
      </c>
      <c r="AR25" s="366">
        <v>32440</v>
      </c>
      <c r="AS25" s="366">
        <v>44515.62</v>
      </c>
      <c r="AT25" s="366">
        <v>52402</v>
      </c>
      <c r="AU25" s="318">
        <v>38558.949999999997</v>
      </c>
      <c r="AV25" s="318">
        <v>44551.95</v>
      </c>
      <c r="AW25" s="318">
        <v>40562</v>
      </c>
      <c r="AX25" s="318">
        <v>16430.95</v>
      </c>
      <c r="AY25" s="366">
        <v>56273.8</v>
      </c>
      <c r="AZ25" s="366">
        <v>56309.17</v>
      </c>
      <c r="BA25" s="366">
        <v>10585.51</v>
      </c>
      <c r="BB25" s="318">
        <v>33242</v>
      </c>
      <c r="BC25" s="301">
        <f t="shared" si="6"/>
        <v>303543.75</v>
      </c>
      <c r="BD25" s="302">
        <f t="shared" si="7"/>
        <v>459954.23</v>
      </c>
    </row>
    <row r="26" spans="1:59" s="22" customFormat="1" ht="12">
      <c r="A26" s="310"/>
      <c r="B26" s="299" t="s">
        <v>124</v>
      </c>
      <c r="C26" s="515">
        <v>38.486525</v>
      </c>
      <c r="D26" s="366">
        <v>64.006349999999998</v>
      </c>
      <c r="E26" s="366">
        <v>47.023000000000003</v>
      </c>
      <c r="F26" s="366">
        <v>39.329900000000002</v>
      </c>
      <c r="G26" s="318">
        <v>56.609242500000001</v>
      </c>
      <c r="H26" s="318">
        <v>53.296599999999998</v>
      </c>
      <c r="I26" s="318">
        <v>79.171300000000002</v>
      </c>
      <c r="J26" s="318">
        <v>54.739100000000001</v>
      </c>
      <c r="K26" s="366">
        <v>88.847354999999993</v>
      </c>
      <c r="L26" s="366">
        <v>94.213137500000002</v>
      </c>
      <c r="M26" s="366">
        <v>59.603499999999997</v>
      </c>
      <c r="N26" s="366">
        <v>82.887005000000002</v>
      </c>
      <c r="O26" s="301">
        <f t="shared" si="0"/>
        <v>432.66201750000005</v>
      </c>
      <c r="P26" s="302">
        <f t="shared" si="1"/>
        <v>758.21301500000004</v>
      </c>
      <c r="Q26" s="352"/>
      <c r="R26" s="313">
        <f t="shared" si="43"/>
        <v>121.93954250000007</v>
      </c>
      <c r="S26" s="314">
        <f t="shared" si="44"/>
        <v>0.39243875905661502</v>
      </c>
      <c r="T26" s="315">
        <f t="shared" si="41"/>
        <v>1.7033937696850396</v>
      </c>
      <c r="U26" s="313">
        <f t="shared" si="42"/>
        <v>54.082752187500006</v>
      </c>
      <c r="V26" s="353">
        <f t="shared" si="45"/>
        <v>0.37380974488975449</v>
      </c>
      <c r="W26" s="352"/>
      <c r="X26" s="398"/>
      <c r="Y26" s="299" t="s">
        <v>124</v>
      </c>
      <c r="Z26" s="515">
        <v>8821</v>
      </c>
      <c r="AA26" s="366">
        <v>24865.4</v>
      </c>
      <c r="AB26" s="366">
        <v>16848.8</v>
      </c>
      <c r="AC26" s="366">
        <v>22160.91</v>
      </c>
      <c r="AD26" s="318">
        <v>25597.62</v>
      </c>
      <c r="AE26" s="318">
        <v>35930.429400000001</v>
      </c>
      <c r="AF26" s="318">
        <v>46681.233999999997</v>
      </c>
      <c r="AG26" s="318">
        <v>20199.689999999999</v>
      </c>
      <c r="AH26" s="366">
        <v>44731.500800000002</v>
      </c>
      <c r="AI26" s="366">
        <v>47432.210599999999</v>
      </c>
      <c r="AJ26" s="366">
        <v>16520.91</v>
      </c>
      <c r="AK26" s="366">
        <v>41160.769999999997</v>
      </c>
      <c r="AL26" s="301">
        <f t="shared" si="4"/>
        <v>201105.0834</v>
      </c>
      <c r="AM26" s="302">
        <f t="shared" si="5"/>
        <v>350950.47480000003</v>
      </c>
      <c r="AN26" s="352"/>
      <c r="AO26" s="377"/>
      <c r="AP26" s="299" t="s">
        <v>124</v>
      </c>
      <c r="AQ26" s="515">
        <v>26472.84</v>
      </c>
      <c r="AR26" s="366">
        <v>61449.66</v>
      </c>
      <c r="AS26" s="366">
        <v>44080.639999999999</v>
      </c>
      <c r="AT26" s="366">
        <v>48750.12</v>
      </c>
      <c r="AU26" s="318">
        <v>61321.99</v>
      </c>
      <c r="AV26" s="318">
        <v>75616.859400000001</v>
      </c>
      <c r="AW26" s="318">
        <v>108663.274</v>
      </c>
      <c r="AX26" s="318">
        <v>54482.400000000001</v>
      </c>
      <c r="AY26" s="366">
        <v>106585.8008</v>
      </c>
      <c r="AZ26" s="366">
        <v>117566.1106</v>
      </c>
      <c r="BA26" s="366">
        <v>50265.89</v>
      </c>
      <c r="BB26" s="366">
        <v>101903.74</v>
      </c>
      <c r="BC26" s="301">
        <f t="shared" si="6"/>
        <v>480837.78340000007</v>
      </c>
      <c r="BD26" s="302">
        <f>SUM(AQ26:BB26)</f>
        <v>857159.32480000006</v>
      </c>
    </row>
    <row r="27" spans="1:59" s="22" customFormat="1" ht="12">
      <c r="A27" s="475"/>
      <c r="B27" s="299" t="s">
        <v>139</v>
      </c>
      <c r="C27" s="515">
        <v>34.511499999999998</v>
      </c>
      <c r="D27" s="366">
        <v>19.329899999999999</v>
      </c>
      <c r="E27" s="318">
        <v>32.0418375</v>
      </c>
      <c r="F27" s="318">
        <v>65.273600000000002</v>
      </c>
      <c r="G27" s="318">
        <v>96.126499999999993</v>
      </c>
      <c r="H27" s="318">
        <v>105.3541</v>
      </c>
      <c r="I27" s="318">
        <v>59.6828</v>
      </c>
      <c r="J27" s="318">
        <v>104.14435</v>
      </c>
      <c r="K27" s="318">
        <v>73.603499999999997</v>
      </c>
      <c r="L27" s="318">
        <v>61.194299999999998</v>
      </c>
      <c r="M27" s="366">
        <v>82.240300000000005</v>
      </c>
      <c r="N27" s="366">
        <v>51.580500000000001</v>
      </c>
      <c r="O27" s="301">
        <f t="shared" si="0"/>
        <v>516.46458749999999</v>
      </c>
      <c r="P27" s="302">
        <f t="shared" ref="P27" si="46">SUM(C27:N27)</f>
        <v>785.08318750000012</v>
      </c>
      <c r="Q27" s="352"/>
      <c r="R27" s="313">
        <f t="shared" si="43"/>
        <v>83.802569999999946</v>
      </c>
      <c r="S27" s="314">
        <f t="shared" si="44"/>
        <v>0.19369060978411384</v>
      </c>
      <c r="T27" s="315">
        <f t="shared" si="41"/>
        <v>2.0333251476377954</v>
      </c>
      <c r="U27" s="313">
        <f t="shared" si="42"/>
        <v>64.558073437499999</v>
      </c>
      <c r="V27" s="353">
        <f t="shared" si="45"/>
        <v>0.44621318232069507</v>
      </c>
      <c r="W27" s="352"/>
      <c r="X27" s="475"/>
      <c r="Y27" s="299" t="s">
        <v>139</v>
      </c>
      <c r="Z27" s="515">
        <v>15210.2035</v>
      </c>
      <c r="AA27" s="366">
        <v>5998.0024999999996</v>
      </c>
      <c r="AB27" s="318">
        <v>18302.731599999999</v>
      </c>
      <c r="AC27" s="318">
        <v>28997.035</v>
      </c>
      <c r="AD27" s="318">
        <v>55571.319300000003</v>
      </c>
      <c r="AE27" s="318">
        <v>27753.275699999998</v>
      </c>
      <c r="AF27" s="318">
        <v>23187.064699999999</v>
      </c>
      <c r="AG27" s="318">
        <v>63025.273800000003</v>
      </c>
      <c r="AH27" s="318">
        <v>25151.9892</v>
      </c>
      <c r="AI27" s="318">
        <v>28732.810700000002</v>
      </c>
      <c r="AJ27" s="366">
        <v>63521.277199999997</v>
      </c>
      <c r="AK27" s="366">
        <v>30340.117699999999</v>
      </c>
      <c r="AL27" s="301">
        <f t="shared" si="4"/>
        <v>238044.90609999999</v>
      </c>
      <c r="AM27" s="302">
        <f t="shared" ref="AM27" si="47">SUM(Z27:AK27)</f>
        <v>385791.10090000002</v>
      </c>
      <c r="AN27" s="352"/>
      <c r="AO27" s="475"/>
      <c r="AP27" s="299" t="s">
        <v>139</v>
      </c>
      <c r="AQ27" s="515">
        <v>37789.6535</v>
      </c>
      <c r="AR27" s="366">
        <v>16494.7925</v>
      </c>
      <c r="AS27" s="318">
        <v>43565.741600000001</v>
      </c>
      <c r="AT27" s="318">
        <v>77072.065000000002</v>
      </c>
      <c r="AU27" s="318">
        <v>128859.4993</v>
      </c>
      <c r="AV27" s="318">
        <v>94142.735700000005</v>
      </c>
      <c r="AW27" s="318">
        <v>66851.294699999999</v>
      </c>
      <c r="AX27" s="318">
        <v>155239.23379999999</v>
      </c>
      <c r="AY27" s="318">
        <v>77108.329199999993</v>
      </c>
      <c r="AZ27" s="318">
        <v>77059.392699999997</v>
      </c>
      <c r="BA27" s="366">
        <v>63521.277199999997</v>
      </c>
      <c r="BB27" s="366">
        <v>496051.76020000002</v>
      </c>
      <c r="BC27" s="301">
        <f t="shared" si="6"/>
        <v>620015.01610000012</v>
      </c>
      <c r="BD27" s="302">
        <f>SUM(AQ27:BB27)</f>
        <v>1333755.7754000002</v>
      </c>
      <c r="BF27" s="340">
        <f>SUM(F27:H27)</f>
        <v>266.75420000000003</v>
      </c>
      <c r="BG27" s="340">
        <f>SUM(AT27:AV27)</f>
        <v>300074.3</v>
      </c>
    </row>
    <row r="28" spans="1:59" s="22" customFormat="1" ht="12">
      <c r="A28" s="310"/>
      <c r="B28" s="299" t="s">
        <v>193</v>
      </c>
      <c r="C28" s="515">
        <v>104.449225</v>
      </c>
      <c r="D28" s="530">
        <v>72.603499999999997</v>
      </c>
      <c r="E28" s="318">
        <v>97.649500000000003</v>
      </c>
      <c r="F28" s="530">
        <v>75.469085000000007</v>
      </c>
      <c r="G28" s="318">
        <v>80.748427500000005</v>
      </c>
      <c r="H28" s="318">
        <v>95.956400000000002</v>
      </c>
      <c r="I28" s="318">
        <v>80.524199999999993</v>
      </c>
      <c r="J28" s="318">
        <v>76.048187499999997</v>
      </c>
      <c r="K28" s="517">
        <v>112.95</v>
      </c>
      <c r="L28" s="517">
        <v>79.95</v>
      </c>
      <c r="M28" s="517">
        <v>65.949623299851211</v>
      </c>
      <c r="N28" s="517">
        <v>85.45</v>
      </c>
      <c r="O28" s="301">
        <f t="shared" si="0"/>
        <v>683.44852500000002</v>
      </c>
      <c r="P28" s="302">
        <f t="shared" si="1"/>
        <v>1027.7481482998512</v>
      </c>
      <c r="Q28" s="352"/>
      <c r="R28" s="313">
        <f t="shared" si="43"/>
        <v>166.98393750000002</v>
      </c>
      <c r="S28" s="314">
        <f t="shared" si="44"/>
        <v>0.32332117543296235</v>
      </c>
      <c r="T28" s="315">
        <f t="shared" si="41"/>
        <v>2.690742224409449</v>
      </c>
      <c r="U28" s="313">
        <f t="shared" si="42"/>
        <v>85.431065625000002</v>
      </c>
      <c r="V28" s="353">
        <f t="shared" si="45"/>
        <v>0.59048335292230492</v>
      </c>
      <c r="W28" s="352"/>
      <c r="X28" s="398"/>
      <c r="Y28" s="299" t="s">
        <v>193</v>
      </c>
      <c r="Z28" s="515">
        <v>31715.937999999998</v>
      </c>
      <c r="AA28" s="530">
        <v>36277.569000000003</v>
      </c>
      <c r="AB28" s="318">
        <v>50399.5933</v>
      </c>
      <c r="AC28" s="530">
        <v>47049.8891</v>
      </c>
      <c r="AD28" s="318">
        <v>40581.831299999998</v>
      </c>
      <c r="AE28" s="318">
        <v>60762.549599999998</v>
      </c>
      <c r="AF28" s="318">
        <v>37911.371899999998</v>
      </c>
      <c r="AG28" s="318">
        <v>47330.025999999998</v>
      </c>
      <c r="AH28" s="517">
        <v>51071.25</v>
      </c>
      <c r="AI28" s="517">
        <v>39833.25</v>
      </c>
      <c r="AJ28" s="517">
        <v>33179.031513913702</v>
      </c>
      <c r="AK28" s="517">
        <v>46292.75</v>
      </c>
      <c r="AL28" s="301">
        <f t="shared" si="4"/>
        <v>352028.76819999999</v>
      </c>
      <c r="AM28" s="302">
        <f t="shared" ref="AM28" si="48">SUM(Z28:AK28)</f>
        <v>522405.0497139137</v>
      </c>
      <c r="AN28" s="352"/>
      <c r="AO28" s="377"/>
      <c r="AP28" s="299" t="s">
        <v>193</v>
      </c>
      <c r="AQ28" s="515">
        <v>122357.698</v>
      </c>
      <c r="AR28" s="530">
        <v>100285.47900000001</v>
      </c>
      <c r="AS28" s="318">
        <v>141207.70329999999</v>
      </c>
      <c r="AT28" s="530">
        <v>120664.6691</v>
      </c>
      <c r="AU28" s="318">
        <v>108944.52129999999</v>
      </c>
      <c r="AV28" s="318">
        <v>138211.3996</v>
      </c>
      <c r="AW28" s="318">
        <v>99385.361900000004</v>
      </c>
      <c r="AX28" s="318">
        <v>114782.356</v>
      </c>
      <c r="AY28" s="517">
        <v>145952.75</v>
      </c>
      <c r="AZ28" s="517">
        <v>107387.75</v>
      </c>
      <c r="BA28" s="517">
        <v>89433.256522805081</v>
      </c>
      <c r="BB28" s="517">
        <v>123234.75</v>
      </c>
      <c r="BC28" s="301">
        <f t="shared" si="6"/>
        <v>945839.18820000009</v>
      </c>
      <c r="BD28" s="302">
        <f>SUM(AQ28:BB28)</f>
        <v>1411847.6947228052</v>
      </c>
      <c r="BF28" s="340">
        <f>SUM(F28:H28)</f>
        <v>252.1739125</v>
      </c>
      <c r="BG28" s="340">
        <f>SUM(AT28:AV28)</f>
        <v>367820.58999999997</v>
      </c>
    </row>
    <row r="29" spans="1:59" s="22" customFormat="1" ht="12">
      <c r="A29" s="554"/>
      <c r="B29" s="299" t="s">
        <v>194</v>
      </c>
      <c r="C29" s="515">
        <v>80</v>
      </c>
      <c r="D29" s="366">
        <v>85</v>
      </c>
      <c r="E29" s="366">
        <v>89.999999999999986</v>
      </c>
      <c r="F29" s="366">
        <v>95</v>
      </c>
      <c r="G29" s="318">
        <v>94.999999999999986</v>
      </c>
      <c r="H29" s="318">
        <v>100</v>
      </c>
      <c r="I29" s="318">
        <v>114</v>
      </c>
      <c r="J29" s="318">
        <v>84.000000000000043</v>
      </c>
      <c r="K29" s="366">
        <v>99.000000000000014</v>
      </c>
      <c r="L29" s="366">
        <v>98.999999999999986</v>
      </c>
      <c r="M29" s="366">
        <v>93.999999999999972</v>
      </c>
      <c r="N29" s="318">
        <v>109</v>
      </c>
      <c r="O29" s="301">
        <f t="shared" si="0"/>
        <v>743</v>
      </c>
      <c r="P29" s="302">
        <f t="shared" si="1"/>
        <v>1144</v>
      </c>
      <c r="Q29" s="352"/>
      <c r="R29" s="313"/>
      <c r="S29" s="314"/>
      <c r="T29" s="315">
        <f t="shared" si="41"/>
        <v>2.9251968503937009</v>
      </c>
      <c r="U29" s="313">
        <f t="shared" si="42"/>
        <v>92.875</v>
      </c>
      <c r="V29" s="353">
        <f>O29/$O$61</f>
        <v>0.28511128165771299</v>
      </c>
      <c r="W29" s="352"/>
      <c r="X29" s="554"/>
      <c r="Y29" s="299" t="s">
        <v>194</v>
      </c>
      <c r="Z29" s="515">
        <v>46630.524659565323</v>
      </c>
      <c r="AA29" s="366">
        <v>55789.438234405126</v>
      </c>
      <c r="AB29" s="366">
        <v>59603.64054016037</v>
      </c>
      <c r="AC29" s="366">
        <v>51781.703256775079</v>
      </c>
      <c r="AD29" s="318">
        <v>46869.130199999781</v>
      </c>
      <c r="AE29" s="318">
        <v>28205.8074406702</v>
      </c>
      <c r="AF29" s="318">
        <v>55225.564037519827</v>
      </c>
      <c r="AG29" s="318">
        <v>47653.943314769138</v>
      </c>
      <c r="AH29" s="366">
        <v>41399.433444350543</v>
      </c>
      <c r="AI29" s="366">
        <v>44868.077459434397</v>
      </c>
      <c r="AJ29" s="366">
        <v>58341.886784673821</v>
      </c>
      <c r="AK29" s="318">
        <v>57402.060513992343</v>
      </c>
      <c r="AL29" s="301">
        <f t="shared" si="4"/>
        <v>391759.7516838648</v>
      </c>
      <c r="AM29" s="302">
        <f t="shared" si="5"/>
        <v>593771.20988631586</v>
      </c>
      <c r="AN29" s="352"/>
      <c r="AO29" s="554"/>
      <c r="AP29" s="299" t="s">
        <v>194</v>
      </c>
      <c r="AQ29" s="515">
        <v>115459.8313158215</v>
      </c>
      <c r="AR29" s="366">
        <v>132812.32544302009</v>
      </c>
      <c r="AS29" s="366">
        <v>142362.66873864151</v>
      </c>
      <c r="AT29" s="366">
        <v>130218.1336621158</v>
      </c>
      <c r="AU29" s="318">
        <v>120564.3608611011</v>
      </c>
      <c r="AV29" s="318">
        <v>92255.434039094514</v>
      </c>
      <c r="AW29" s="318">
        <v>146559.5190612711</v>
      </c>
      <c r="AX29" s="318">
        <v>116502.02569442239</v>
      </c>
      <c r="AY29" s="366">
        <v>115102.54388160681</v>
      </c>
      <c r="AZ29" s="366">
        <v>119769.1423366957</v>
      </c>
      <c r="BA29" s="366">
        <v>141641.03663136321</v>
      </c>
      <c r="BB29" s="318">
        <v>147931.31267607881</v>
      </c>
      <c r="BC29" s="301">
        <f t="shared" si="6"/>
        <v>996734.298815488</v>
      </c>
      <c r="BD29" s="302">
        <f t="shared" si="7"/>
        <v>1521178.3343412327</v>
      </c>
      <c r="BF29" s="340">
        <f>SUM(F29:H29)</f>
        <v>290</v>
      </c>
      <c r="BG29" s="340">
        <f>SUM(AT29:AV29)</f>
        <v>343037.92856231146</v>
      </c>
    </row>
    <row r="30" spans="1:59" s="22" customFormat="1" thickBot="1">
      <c r="A30" s="555"/>
      <c r="B30" s="305" t="s">
        <v>18</v>
      </c>
      <c r="C30" s="513">
        <f t="shared" ref="C30:N30" si="49">C28-C29</f>
        <v>24.449224999999998</v>
      </c>
      <c r="D30" s="345">
        <f t="shared" si="49"/>
        <v>-12.396500000000003</v>
      </c>
      <c r="E30" s="345">
        <f t="shared" si="49"/>
        <v>7.6495000000000175</v>
      </c>
      <c r="F30" s="345">
        <f t="shared" si="49"/>
        <v>-19.530914999999993</v>
      </c>
      <c r="G30" s="356">
        <f t="shared" si="49"/>
        <v>-14.25157249999998</v>
      </c>
      <c r="H30" s="356">
        <f t="shared" si="49"/>
        <v>-4.0435999999999979</v>
      </c>
      <c r="I30" s="356">
        <f t="shared" si="49"/>
        <v>-33.475800000000007</v>
      </c>
      <c r="J30" s="356">
        <f t="shared" si="49"/>
        <v>-7.9518125000000452</v>
      </c>
      <c r="K30" s="345">
        <f t="shared" si="49"/>
        <v>13.949999999999989</v>
      </c>
      <c r="L30" s="345">
        <f t="shared" si="49"/>
        <v>-19.049999999999983</v>
      </c>
      <c r="M30" s="345">
        <f t="shared" si="49"/>
        <v>-28.05037670014876</v>
      </c>
      <c r="N30" s="356">
        <f t="shared" si="49"/>
        <v>-23.549999999999997</v>
      </c>
      <c r="O30" s="306">
        <f t="shared" si="0"/>
        <v>-59.551475000000011</v>
      </c>
      <c r="P30" s="307">
        <f t="shared" si="1"/>
        <v>-116.25185170014876</v>
      </c>
      <c r="Q30" s="352"/>
      <c r="R30" s="320"/>
      <c r="S30" s="321"/>
      <c r="T30" s="322"/>
      <c r="U30" s="320"/>
      <c r="V30" s="355"/>
      <c r="W30" s="352"/>
      <c r="X30" s="555"/>
      <c r="Y30" s="305" t="s">
        <v>18</v>
      </c>
      <c r="Z30" s="513">
        <f>Z28-Z29</f>
        <v>-14914.586659565324</v>
      </c>
      <c r="AA30" s="345">
        <f t="shared" ref="AA30:AK30" si="50">AA28-AA29</f>
        <v>-19511.869234405123</v>
      </c>
      <c r="AB30" s="345">
        <f t="shared" si="50"/>
        <v>-9204.0472401603693</v>
      </c>
      <c r="AC30" s="345">
        <f t="shared" si="50"/>
        <v>-4731.814156775079</v>
      </c>
      <c r="AD30" s="356">
        <f t="shared" si="50"/>
        <v>-6287.2988999997833</v>
      </c>
      <c r="AE30" s="356">
        <f t="shared" si="50"/>
        <v>32556.742159329799</v>
      </c>
      <c r="AF30" s="356">
        <f t="shared" si="50"/>
        <v>-17314.192137519829</v>
      </c>
      <c r="AG30" s="356">
        <f t="shared" si="50"/>
        <v>-323.91731476913992</v>
      </c>
      <c r="AH30" s="345">
        <f t="shared" si="50"/>
        <v>9671.8165556494569</v>
      </c>
      <c r="AI30" s="345">
        <f t="shared" si="50"/>
        <v>-5034.8274594343966</v>
      </c>
      <c r="AJ30" s="345">
        <f t="shared" si="50"/>
        <v>-25162.855270760119</v>
      </c>
      <c r="AK30" s="356">
        <f t="shared" si="50"/>
        <v>-11109.310513992343</v>
      </c>
      <c r="AL30" s="306">
        <f t="shared" si="4"/>
        <v>-39730.983483864846</v>
      </c>
      <c r="AM30" s="307">
        <f t="shared" si="5"/>
        <v>-71366.160172402248</v>
      </c>
      <c r="AN30" s="352"/>
      <c r="AO30" s="555"/>
      <c r="AP30" s="305" t="s">
        <v>18</v>
      </c>
      <c r="AQ30" s="513">
        <f t="shared" ref="AQ30:BB30" si="51">AQ28-AQ29</f>
        <v>6897.8666841785016</v>
      </c>
      <c r="AR30" s="345">
        <f t="shared" si="51"/>
        <v>-32526.846443020084</v>
      </c>
      <c r="AS30" s="345">
        <f t="shared" si="51"/>
        <v>-1154.9654386415204</v>
      </c>
      <c r="AT30" s="345">
        <f t="shared" si="51"/>
        <v>-9553.4645621157979</v>
      </c>
      <c r="AU30" s="356">
        <f t="shared" si="51"/>
        <v>-11619.839561101107</v>
      </c>
      <c r="AV30" s="356">
        <f t="shared" si="51"/>
        <v>45955.96556090549</v>
      </c>
      <c r="AW30" s="356">
        <f t="shared" si="51"/>
        <v>-47174.157161271098</v>
      </c>
      <c r="AX30" s="356">
        <f t="shared" si="51"/>
        <v>-1719.669694422395</v>
      </c>
      <c r="AY30" s="345">
        <f t="shared" si="51"/>
        <v>30850.206118393195</v>
      </c>
      <c r="AZ30" s="345">
        <f t="shared" si="51"/>
        <v>-12381.392336695702</v>
      </c>
      <c r="BA30" s="345">
        <f t="shared" si="51"/>
        <v>-52207.78010855813</v>
      </c>
      <c r="BB30" s="356">
        <f t="shared" si="51"/>
        <v>-24696.562676078815</v>
      </c>
      <c r="BC30" s="306">
        <f t="shared" si="6"/>
        <v>-50895.110615488011</v>
      </c>
      <c r="BD30" s="307">
        <f t="shared" si="7"/>
        <v>-109330.63961842746</v>
      </c>
    </row>
    <row r="31" spans="1:59" s="22" customFormat="1" ht="12">
      <c r="A31" s="443" t="s">
        <v>141</v>
      </c>
      <c r="B31" s="299" t="s">
        <v>86</v>
      </c>
      <c r="C31" s="510"/>
      <c r="D31" s="511"/>
      <c r="E31" s="511"/>
      <c r="F31" s="511"/>
      <c r="G31" s="514"/>
      <c r="H31" s="514"/>
      <c r="I31" s="514"/>
      <c r="J31" s="514"/>
      <c r="K31" s="511"/>
      <c r="L31" s="511"/>
      <c r="M31" s="511"/>
      <c r="N31" s="514"/>
      <c r="O31" s="333">
        <f t="shared" si="0"/>
        <v>0</v>
      </c>
      <c r="P31" s="334">
        <f t="shared" si="1"/>
        <v>0</v>
      </c>
      <c r="Q31" s="352"/>
      <c r="R31" s="313"/>
      <c r="S31" s="314"/>
      <c r="T31" s="315">
        <f t="shared" ref="T31:T37" si="52">O31/$O$3</f>
        <v>0</v>
      </c>
      <c r="U31" s="313">
        <f t="shared" ref="U31:U37" si="53">+O31/$I$1</f>
        <v>0</v>
      </c>
      <c r="V31" s="353">
        <f>IF(ISERR(O31/$O$55),0,(O31/$O$55))</f>
        <v>0</v>
      </c>
      <c r="W31" s="352"/>
      <c r="X31" s="398"/>
      <c r="Y31" s="299" t="s">
        <v>86</v>
      </c>
      <c r="Z31" s="510"/>
      <c r="AA31" s="511"/>
      <c r="AB31" s="511"/>
      <c r="AC31" s="511"/>
      <c r="AD31" s="514"/>
      <c r="AE31" s="514"/>
      <c r="AF31" s="514"/>
      <c r="AG31" s="514"/>
      <c r="AH31" s="511"/>
      <c r="AI31" s="511"/>
      <c r="AJ31" s="511"/>
      <c r="AK31" s="514"/>
      <c r="AL31" s="333">
        <f t="shared" si="4"/>
        <v>0</v>
      </c>
      <c r="AM31" s="334">
        <f t="shared" ref="AM31:AM37" si="54">SUM(Z31:AK31)</f>
        <v>0</v>
      </c>
      <c r="AN31" s="352"/>
      <c r="AO31" s="377"/>
      <c r="AP31" s="299" t="s">
        <v>86</v>
      </c>
      <c r="AQ31" s="510"/>
      <c r="AR31" s="511"/>
      <c r="AS31" s="511"/>
      <c r="AT31" s="511"/>
      <c r="AU31" s="514"/>
      <c r="AV31" s="514"/>
      <c r="AW31" s="514"/>
      <c r="AX31" s="514"/>
      <c r="AY31" s="511"/>
      <c r="AZ31" s="511"/>
      <c r="BA31" s="511"/>
      <c r="BB31" s="514"/>
      <c r="BC31" s="333">
        <f t="shared" si="6"/>
        <v>0</v>
      </c>
      <c r="BD31" s="334">
        <f t="shared" ref="BD31:BD38" si="55">SUM(AQ31:BB31)</f>
        <v>0</v>
      </c>
    </row>
    <row r="32" spans="1:59" s="22" customFormat="1" ht="12">
      <c r="A32" s="310"/>
      <c r="B32" s="299" t="s">
        <v>96</v>
      </c>
      <c r="C32" s="512"/>
      <c r="D32" s="311"/>
      <c r="E32" s="311"/>
      <c r="F32" s="311"/>
      <c r="G32" s="326"/>
      <c r="H32" s="326"/>
      <c r="I32" s="326"/>
      <c r="J32" s="326"/>
      <c r="K32" s="311"/>
      <c r="L32" s="311"/>
      <c r="M32" s="311"/>
      <c r="N32" s="326"/>
      <c r="O32" s="301">
        <f t="shared" si="0"/>
        <v>0</v>
      </c>
      <c r="P32" s="302">
        <f t="shared" si="1"/>
        <v>0</v>
      </c>
      <c r="Q32" s="352"/>
      <c r="R32" s="313">
        <f t="shared" ref="R32:R36" si="56">+O32-O31</f>
        <v>0</v>
      </c>
      <c r="S32" s="314">
        <f t="shared" ref="S32:S36" si="57">IF(ISERR(R32/O31),0,(R32/O31))</f>
        <v>0</v>
      </c>
      <c r="T32" s="315">
        <f t="shared" si="52"/>
        <v>0</v>
      </c>
      <c r="U32" s="313">
        <f t="shared" si="53"/>
        <v>0</v>
      </c>
      <c r="V32" s="353">
        <f t="shared" ref="V32:V36" si="58">O32/$O$56</f>
        <v>0</v>
      </c>
      <c r="W32" s="352"/>
      <c r="X32" s="398"/>
      <c r="Y32" s="299" t="s">
        <v>96</v>
      </c>
      <c r="Z32" s="512"/>
      <c r="AA32" s="311"/>
      <c r="AB32" s="311"/>
      <c r="AC32" s="311"/>
      <c r="AD32" s="326"/>
      <c r="AE32" s="326"/>
      <c r="AF32" s="326"/>
      <c r="AG32" s="326"/>
      <c r="AH32" s="311"/>
      <c r="AI32" s="311"/>
      <c r="AJ32" s="311"/>
      <c r="AK32" s="326"/>
      <c r="AL32" s="301">
        <f t="shared" si="4"/>
        <v>0</v>
      </c>
      <c r="AM32" s="302">
        <f t="shared" si="54"/>
        <v>0</v>
      </c>
      <c r="AN32" s="352"/>
      <c r="AO32" s="377"/>
      <c r="AP32" s="299" t="s">
        <v>96</v>
      </c>
      <c r="AQ32" s="512"/>
      <c r="AR32" s="311"/>
      <c r="AS32" s="311"/>
      <c r="AT32" s="311"/>
      <c r="AU32" s="326"/>
      <c r="AV32" s="326"/>
      <c r="AW32" s="326"/>
      <c r="AX32" s="326"/>
      <c r="AY32" s="311"/>
      <c r="AZ32" s="311"/>
      <c r="BA32" s="311"/>
      <c r="BB32" s="326"/>
      <c r="BC32" s="301">
        <f t="shared" si="6"/>
        <v>0</v>
      </c>
      <c r="BD32" s="302">
        <f t="shared" si="55"/>
        <v>0</v>
      </c>
    </row>
    <row r="33" spans="1:56" s="22" customFormat="1" ht="12">
      <c r="A33" s="310"/>
      <c r="B33" s="299" t="s">
        <v>119</v>
      </c>
      <c r="C33" s="515">
        <v>4.4092000000000002</v>
      </c>
      <c r="D33" s="366"/>
      <c r="E33" s="366">
        <v>6.6138000000000003</v>
      </c>
      <c r="F33" s="366"/>
      <c r="G33" s="318"/>
      <c r="H33" s="318"/>
      <c r="I33" s="318">
        <v>6.6138000000000003</v>
      </c>
      <c r="J33" s="318"/>
      <c r="K33" s="366"/>
      <c r="L33" s="366"/>
      <c r="M33" s="366">
        <v>3.3069000000000002</v>
      </c>
      <c r="N33" s="318">
        <v>6.6138000000000003</v>
      </c>
      <c r="O33" s="301">
        <f t="shared" si="0"/>
        <v>17.636800000000001</v>
      </c>
      <c r="P33" s="302">
        <f t="shared" si="1"/>
        <v>27.557500000000001</v>
      </c>
      <c r="Q33" s="352"/>
      <c r="R33" s="313">
        <f t="shared" si="56"/>
        <v>17.636800000000001</v>
      </c>
      <c r="S33" s="314">
        <f t="shared" si="57"/>
        <v>0</v>
      </c>
      <c r="T33" s="315">
        <f t="shared" si="52"/>
        <v>6.9436220472440954E-2</v>
      </c>
      <c r="U33" s="313">
        <f t="shared" si="53"/>
        <v>2.2046000000000001</v>
      </c>
      <c r="V33" s="353">
        <f t="shared" si="58"/>
        <v>1.5237777854330883E-2</v>
      </c>
      <c r="W33" s="352"/>
      <c r="X33" s="398"/>
      <c r="Y33" s="299" t="s">
        <v>119</v>
      </c>
      <c r="Z33" s="515">
        <v>846.57</v>
      </c>
      <c r="AA33" s="366"/>
      <c r="AB33" s="366">
        <v>1320.11</v>
      </c>
      <c r="AC33" s="366"/>
      <c r="AD33" s="318"/>
      <c r="AE33" s="318"/>
      <c r="AF33" s="318">
        <v>1297.6199999999999</v>
      </c>
      <c r="AG33" s="318"/>
      <c r="AH33" s="366"/>
      <c r="AI33" s="366"/>
      <c r="AJ33" s="366">
        <v>625.66</v>
      </c>
      <c r="AK33" s="318">
        <v>1220.9000000000001</v>
      </c>
      <c r="AL33" s="301">
        <f t="shared" si="4"/>
        <v>3464.2999999999997</v>
      </c>
      <c r="AM33" s="302">
        <f t="shared" si="54"/>
        <v>5310.86</v>
      </c>
      <c r="AN33" s="352"/>
      <c r="AO33" s="377"/>
      <c r="AP33" s="299" t="s">
        <v>119</v>
      </c>
      <c r="AQ33" s="515">
        <v>2998.26</v>
      </c>
      <c r="AR33" s="366"/>
      <c r="AS33" s="366">
        <v>4497.38</v>
      </c>
      <c r="AT33" s="366"/>
      <c r="AU33" s="318"/>
      <c r="AV33" s="318"/>
      <c r="AW33" s="318">
        <v>4497.38</v>
      </c>
      <c r="AX33" s="318"/>
      <c r="AY33" s="366"/>
      <c r="AZ33" s="366"/>
      <c r="BA33" s="366">
        <v>2248.69</v>
      </c>
      <c r="BB33" s="318">
        <v>4497.38</v>
      </c>
      <c r="BC33" s="301">
        <f t="shared" si="6"/>
        <v>11993.02</v>
      </c>
      <c r="BD33" s="302">
        <f t="shared" si="55"/>
        <v>18739.09</v>
      </c>
    </row>
    <row r="34" spans="1:56" s="22" customFormat="1" ht="12">
      <c r="A34" s="310"/>
      <c r="B34" s="299" t="s">
        <v>124</v>
      </c>
      <c r="C34" s="515"/>
      <c r="D34" s="366">
        <v>5.5114999999999998</v>
      </c>
      <c r="E34" s="366">
        <v>6.6138000000000003</v>
      </c>
      <c r="F34" s="366"/>
      <c r="G34" s="318"/>
      <c r="H34" s="318">
        <v>5.5114999999999998</v>
      </c>
      <c r="I34" s="318"/>
      <c r="J34" s="318"/>
      <c r="K34" s="366"/>
      <c r="L34" s="366"/>
      <c r="M34" s="366">
        <v>24.409199999999998</v>
      </c>
      <c r="N34" s="366">
        <v>0</v>
      </c>
      <c r="O34" s="301">
        <f t="shared" si="0"/>
        <v>17.636800000000001</v>
      </c>
      <c r="P34" s="302">
        <f t="shared" si="1"/>
        <v>42.045999999999999</v>
      </c>
      <c r="Q34" s="352"/>
      <c r="R34" s="313">
        <f t="shared" si="56"/>
        <v>0</v>
      </c>
      <c r="S34" s="314">
        <f t="shared" si="57"/>
        <v>0</v>
      </c>
      <c r="T34" s="315">
        <f t="shared" si="52"/>
        <v>6.9436220472440954E-2</v>
      </c>
      <c r="U34" s="313">
        <f t="shared" si="53"/>
        <v>2.2046000000000001</v>
      </c>
      <c r="V34" s="353">
        <f t="shared" si="58"/>
        <v>1.5237777854330883E-2</v>
      </c>
      <c r="W34" s="352"/>
      <c r="X34" s="398"/>
      <c r="Y34" s="299" t="s">
        <v>124</v>
      </c>
      <c r="Z34" s="515"/>
      <c r="AA34" s="366">
        <v>1108.9100000000001</v>
      </c>
      <c r="AB34" s="366">
        <v>1341.27</v>
      </c>
      <c r="AC34" s="366"/>
      <c r="AD34" s="318"/>
      <c r="AE34" s="318">
        <v>982.15</v>
      </c>
      <c r="AF34" s="318"/>
      <c r="AG34" s="318"/>
      <c r="AH34" s="366"/>
      <c r="AI34" s="366"/>
      <c r="AJ34" s="366">
        <v>10436.24</v>
      </c>
      <c r="AK34" s="366">
        <v>0</v>
      </c>
      <c r="AL34" s="301">
        <f t="shared" si="4"/>
        <v>3432.3300000000004</v>
      </c>
      <c r="AM34" s="302">
        <f t="shared" si="54"/>
        <v>13868.57</v>
      </c>
      <c r="AN34" s="352"/>
      <c r="AO34" s="377"/>
      <c r="AP34" s="299" t="s">
        <v>124</v>
      </c>
      <c r="AQ34" s="515"/>
      <c r="AR34" s="366">
        <v>3747.82</v>
      </c>
      <c r="AS34" s="366">
        <v>4497.38</v>
      </c>
      <c r="AT34" s="366"/>
      <c r="AU34" s="318"/>
      <c r="AV34" s="318">
        <v>3747.82</v>
      </c>
      <c r="AW34" s="318"/>
      <c r="AX34" s="318"/>
      <c r="AY34" s="366"/>
      <c r="AZ34" s="366"/>
      <c r="BA34" s="366">
        <v>22594.26</v>
      </c>
      <c r="BB34" s="366">
        <v>0</v>
      </c>
      <c r="BC34" s="301">
        <f t="shared" si="6"/>
        <v>11993.02</v>
      </c>
      <c r="BD34" s="302">
        <f t="shared" si="55"/>
        <v>34587.279999999999</v>
      </c>
    </row>
    <row r="35" spans="1:56" s="22" customFormat="1" ht="12">
      <c r="A35" s="475"/>
      <c r="B35" s="299" t="s">
        <v>139</v>
      </c>
      <c r="C35" s="515">
        <v>5.5114999999999998</v>
      </c>
      <c r="D35" s="366">
        <v>-19.889769999999999</v>
      </c>
      <c r="E35" s="318">
        <v>0</v>
      </c>
      <c r="F35" s="318">
        <v>20.833469999999998</v>
      </c>
      <c r="G35" s="318">
        <v>6.6138000000000003</v>
      </c>
      <c r="H35" s="318">
        <v>5.5114999999999998</v>
      </c>
      <c r="I35" s="318">
        <v>94.171916499999995</v>
      </c>
      <c r="J35" s="318">
        <v>0</v>
      </c>
      <c r="K35" s="318">
        <v>4.4092000000000002</v>
      </c>
      <c r="L35" s="318">
        <v>104.1386095</v>
      </c>
      <c r="M35" s="366">
        <v>110.37474</v>
      </c>
      <c r="N35" s="366">
        <v>0</v>
      </c>
      <c r="O35" s="301">
        <f t="shared" si="0"/>
        <v>112.7524165</v>
      </c>
      <c r="P35" s="302">
        <f t="shared" si="1"/>
        <v>331.67496600000004</v>
      </c>
      <c r="Q35" s="352"/>
      <c r="R35" s="313">
        <f t="shared" si="56"/>
        <v>95.115616499999987</v>
      </c>
      <c r="S35" s="314">
        <f t="shared" si="57"/>
        <v>5.3930200773382913</v>
      </c>
      <c r="T35" s="315">
        <f t="shared" si="52"/>
        <v>0.44390715157480315</v>
      </c>
      <c r="U35" s="313">
        <f t="shared" si="53"/>
        <v>14.094052062499999</v>
      </c>
      <c r="V35" s="353">
        <f t="shared" si="58"/>
        <v>9.7415419756758145E-2</v>
      </c>
      <c r="W35" s="352"/>
      <c r="X35" s="475"/>
      <c r="Y35" s="299" t="s">
        <v>139</v>
      </c>
      <c r="Z35" s="515">
        <v>1020.73</v>
      </c>
      <c r="AA35" s="366">
        <v>-9620.64</v>
      </c>
      <c r="AB35" s="318"/>
      <c r="AC35" s="318">
        <v>2145.2199999999998</v>
      </c>
      <c r="AD35" s="318">
        <v>1243.3900000000001</v>
      </c>
      <c r="AE35" s="318">
        <v>997.58</v>
      </c>
      <c r="AF35" s="318">
        <v>18929.439999999999</v>
      </c>
      <c r="AG35" s="318"/>
      <c r="AH35" s="318">
        <v>772.5</v>
      </c>
      <c r="AI35" s="318">
        <v>40982.156300000002</v>
      </c>
      <c r="AJ35" s="366">
        <v>37341.736400000002</v>
      </c>
      <c r="AK35" s="366"/>
      <c r="AL35" s="301">
        <f t="shared" si="4"/>
        <v>14715.719999999998</v>
      </c>
      <c r="AM35" s="302">
        <f t="shared" ref="AM35" si="59">SUM(Z35:AK35)</f>
        <v>93812.112699999998</v>
      </c>
      <c r="AN35" s="352"/>
      <c r="AO35" s="475"/>
      <c r="AP35" s="299" t="s">
        <v>139</v>
      </c>
      <c r="AQ35" s="515">
        <v>3747.82</v>
      </c>
      <c r="AR35" s="366">
        <v>-19488</v>
      </c>
      <c r="AS35" s="318">
        <v>0</v>
      </c>
      <c r="AT35" s="318">
        <v>20412</v>
      </c>
      <c r="AU35" s="318">
        <v>4497.38</v>
      </c>
      <c r="AV35" s="318">
        <v>3747.82</v>
      </c>
      <c r="AW35" s="318">
        <v>60213.47</v>
      </c>
      <c r="AX35" s="318">
        <v>0</v>
      </c>
      <c r="AY35" s="318">
        <v>2998.26</v>
      </c>
      <c r="AZ35" s="318">
        <v>90704.406300000002</v>
      </c>
      <c r="BA35" s="366">
        <v>95083.376399999994</v>
      </c>
      <c r="BB35" s="366">
        <v>0</v>
      </c>
      <c r="BC35" s="301">
        <f t="shared" si="6"/>
        <v>73130.490000000005</v>
      </c>
      <c r="BD35" s="302">
        <f t="shared" ref="BD35" si="60">SUM(AQ35:BB35)</f>
        <v>261916.53269999998</v>
      </c>
    </row>
    <row r="36" spans="1:56" s="22" customFormat="1" ht="12">
      <c r="A36" s="310"/>
      <c r="B36" s="299" t="s">
        <v>193</v>
      </c>
      <c r="C36" s="515">
        <v>120</v>
      </c>
      <c r="D36" s="530">
        <v>126.6138</v>
      </c>
      <c r="E36" s="318">
        <v>84</v>
      </c>
      <c r="F36" s="530">
        <v>147</v>
      </c>
      <c r="G36" s="318">
        <v>84</v>
      </c>
      <c r="H36" s="318">
        <v>110.5115</v>
      </c>
      <c r="I36" s="318">
        <v>0</v>
      </c>
      <c r="J36" s="318">
        <v>84</v>
      </c>
      <c r="K36" s="517">
        <v>91</v>
      </c>
      <c r="L36" s="517">
        <v>84</v>
      </c>
      <c r="M36" s="517">
        <v>84</v>
      </c>
      <c r="N36" s="517">
        <v>89</v>
      </c>
      <c r="O36" s="301">
        <f t="shared" si="0"/>
        <v>756.12529999999992</v>
      </c>
      <c r="P36" s="302">
        <f t="shared" si="1"/>
        <v>1104.1252999999999</v>
      </c>
      <c r="Q36" s="352"/>
      <c r="R36" s="313">
        <f t="shared" si="56"/>
        <v>643.37288349999994</v>
      </c>
      <c r="S36" s="314">
        <f t="shared" si="57"/>
        <v>5.7060673595408042</v>
      </c>
      <c r="T36" s="315">
        <f t="shared" si="52"/>
        <v>2.9768712598425195</v>
      </c>
      <c r="U36" s="313">
        <f t="shared" si="53"/>
        <v>94.515662499999991</v>
      </c>
      <c r="V36" s="353">
        <f t="shared" si="58"/>
        <v>0.65327436674676209</v>
      </c>
      <c r="W36" s="352"/>
      <c r="X36" s="398"/>
      <c r="Y36" s="299" t="s">
        <v>193</v>
      </c>
      <c r="Z36" s="515">
        <v>44375.766000000003</v>
      </c>
      <c r="AA36" s="530">
        <v>42912.775999999998</v>
      </c>
      <c r="AB36" s="318">
        <v>30827.838399999993</v>
      </c>
      <c r="AC36" s="530">
        <v>52369.517200000002</v>
      </c>
      <c r="AD36" s="318">
        <v>30911.838399999993</v>
      </c>
      <c r="AE36" s="318">
        <v>44258.796499999997</v>
      </c>
      <c r="AF36" s="318">
        <v>0</v>
      </c>
      <c r="AG36" s="318">
        <v>41675.629199999996</v>
      </c>
      <c r="AH36" s="517">
        <v>35623</v>
      </c>
      <c r="AI36" s="517">
        <v>34440</v>
      </c>
      <c r="AJ36" s="517">
        <v>34440</v>
      </c>
      <c r="AK36" s="517">
        <v>35285</v>
      </c>
      <c r="AL36" s="301">
        <f t="shared" si="4"/>
        <v>287332.16169999994</v>
      </c>
      <c r="AM36" s="302">
        <f t="shared" ref="AM36" si="61">SUM(Z36:AK36)</f>
        <v>427120.16169999994</v>
      </c>
      <c r="AN36" s="352"/>
      <c r="AO36" s="377"/>
      <c r="AP36" s="299" t="s">
        <v>193</v>
      </c>
      <c r="AQ36" s="515">
        <v>104519.766</v>
      </c>
      <c r="AR36" s="530">
        <v>109017.14600000001</v>
      </c>
      <c r="AS36" s="318">
        <v>73163.838399999993</v>
      </c>
      <c r="AT36" s="530">
        <v>128036.7172</v>
      </c>
      <c r="AU36" s="318">
        <v>73163.838399999993</v>
      </c>
      <c r="AV36" s="318">
        <v>100908.35650000001</v>
      </c>
      <c r="AW36" s="318">
        <v>0</v>
      </c>
      <c r="AX36" s="318">
        <v>77728.429199999999</v>
      </c>
      <c r="AY36" s="517">
        <v>82460</v>
      </c>
      <c r="AZ36" s="517">
        <v>77700</v>
      </c>
      <c r="BA36" s="517">
        <v>77700</v>
      </c>
      <c r="BB36" s="517">
        <v>81100</v>
      </c>
      <c r="BC36" s="301">
        <f t="shared" si="6"/>
        <v>666538.09170000011</v>
      </c>
      <c r="BD36" s="302">
        <f t="shared" si="55"/>
        <v>985498.09170000011</v>
      </c>
    </row>
    <row r="37" spans="1:56" s="22" customFormat="1" ht="12">
      <c r="A37" s="554"/>
      <c r="B37" s="299" t="s">
        <v>194</v>
      </c>
      <c r="C37" s="515">
        <v>105</v>
      </c>
      <c r="D37" s="366">
        <v>105</v>
      </c>
      <c r="E37" s="366">
        <v>20</v>
      </c>
      <c r="F37" s="366">
        <v>110</v>
      </c>
      <c r="G37" s="318">
        <v>110</v>
      </c>
      <c r="H37" s="318">
        <v>20</v>
      </c>
      <c r="I37" s="318">
        <v>110</v>
      </c>
      <c r="J37" s="318">
        <v>110</v>
      </c>
      <c r="K37" s="366">
        <v>30</v>
      </c>
      <c r="L37" s="366">
        <v>110</v>
      </c>
      <c r="M37" s="366">
        <v>10</v>
      </c>
      <c r="N37" s="318">
        <v>120</v>
      </c>
      <c r="O37" s="301">
        <f t="shared" si="0"/>
        <v>690</v>
      </c>
      <c r="P37" s="302">
        <f t="shared" si="1"/>
        <v>960</v>
      </c>
      <c r="Q37" s="352"/>
      <c r="R37" s="313"/>
      <c r="S37" s="314"/>
      <c r="T37" s="315">
        <f t="shared" si="52"/>
        <v>2.7165354330708662</v>
      </c>
      <c r="U37" s="313">
        <f t="shared" si="53"/>
        <v>86.25</v>
      </c>
      <c r="V37" s="353">
        <f>O37/$O$61</f>
        <v>0.26477359938603223</v>
      </c>
      <c r="W37" s="352"/>
      <c r="X37" s="554"/>
      <c r="Y37" s="299" t="s">
        <v>194</v>
      </c>
      <c r="Z37" s="515">
        <v>27300</v>
      </c>
      <c r="AA37" s="366">
        <v>27300</v>
      </c>
      <c r="AB37" s="366">
        <v>7098</v>
      </c>
      <c r="AC37" s="366">
        <v>28200</v>
      </c>
      <c r="AD37" s="318">
        <v>28200</v>
      </c>
      <c r="AE37" s="318">
        <v>9889</v>
      </c>
      <c r="AF37" s="318">
        <v>28200</v>
      </c>
      <c r="AG37" s="318">
        <v>28200</v>
      </c>
      <c r="AH37" s="366">
        <v>18360</v>
      </c>
      <c r="AI37" s="366">
        <v>28200</v>
      </c>
      <c r="AJ37" s="366">
        <v>2200</v>
      </c>
      <c r="AK37" s="318">
        <v>35889</v>
      </c>
      <c r="AL37" s="301">
        <f t="shared" si="4"/>
        <v>184387</v>
      </c>
      <c r="AM37" s="302">
        <f t="shared" si="54"/>
        <v>269036</v>
      </c>
      <c r="AN37" s="352"/>
      <c r="AO37" s="554"/>
      <c r="AP37" s="299" t="s">
        <v>194</v>
      </c>
      <c r="AQ37" s="515">
        <v>77700</v>
      </c>
      <c r="AR37" s="366">
        <v>77700</v>
      </c>
      <c r="AS37" s="366">
        <v>16818</v>
      </c>
      <c r="AT37" s="366">
        <v>81100</v>
      </c>
      <c r="AU37" s="318">
        <v>81100</v>
      </c>
      <c r="AV37" s="318">
        <v>20404</v>
      </c>
      <c r="AW37" s="318">
        <v>81100</v>
      </c>
      <c r="AX37" s="318">
        <v>81100</v>
      </c>
      <c r="AY37" s="366">
        <v>36835</v>
      </c>
      <c r="AZ37" s="366">
        <v>81100</v>
      </c>
      <c r="BA37" s="366">
        <v>7100</v>
      </c>
      <c r="BB37" s="318">
        <v>94404</v>
      </c>
      <c r="BC37" s="301">
        <f t="shared" si="6"/>
        <v>517022</v>
      </c>
      <c r="BD37" s="302">
        <f t="shared" si="55"/>
        <v>736461</v>
      </c>
    </row>
    <row r="38" spans="1:56" s="22" customFormat="1" thickBot="1">
      <c r="A38" s="555"/>
      <c r="B38" s="305" t="s">
        <v>18</v>
      </c>
      <c r="C38" s="513">
        <f t="shared" ref="C38:N38" si="62">C36-C37</f>
        <v>15</v>
      </c>
      <c r="D38" s="345">
        <f t="shared" si="62"/>
        <v>21.613799999999998</v>
      </c>
      <c r="E38" s="345">
        <f t="shared" si="62"/>
        <v>64</v>
      </c>
      <c r="F38" s="345">
        <f t="shared" si="62"/>
        <v>37</v>
      </c>
      <c r="G38" s="356">
        <f t="shared" si="62"/>
        <v>-26</v>
      </c>
      <c r="H38" s="356">
        <f t="shared" si="62"/>
        <v>90.511499999999998</v>
      </c>
      <c r="I38" s="356">
        <f t="shared" si="62"/>
        <v>-110</v>
      </c>
      <c r="J38" s="356">
        <f t="shared" si="62"/>
        <v>-26</v>
      </c>
      <c r="K38" s="345">
        <f t="shared" si="62"/>
        <v>61</v>
      </c>
      <c r="L38" s="345">
        <f t="shared" si="62"/>
        <v>-26</v>
      </c>
      <c r="M38" s="345">
        <f t="shared" si="62"/>
        <v>74</v>
      </c>
      <c r="N38" s="356">
        <f t="shared" si="62"/>
        <v>-31</v>
      </c>
      <c r="O38" s="306">
        <f t="shared" si="0"/>
        <v>66.125299999999982</v>
      </c>
      <c r="P38" s="307">
        <f t="shared" si="1"/>
        <v>144.12529999999998</v>
      </c>
      <c r="Q38" s="352"/>
      <c r="R38" s="320"/>
      <c r="S38" s="321"/>
      <c r="T38" s="322"/>
      <c r="U38" s="320"/>
      <c r="V38" s="355"/>
      <c r="W38" s="352"/>
      <c r="X38" s="555"/>
      <c r="Y38" s="305" t="s">
        <v>18</v>
      </c>
      <c r="Z38" s="513">
        <f t="shared" ref="Z38:AK38" si="63">Z36-Z37</f>
        <v>17075.766000000003</v>
      </c>
      <c r="AA38" s="345">
        <f t="shared" si="63"/>
        <v>15612.775999999998</v>
      </c>
      <c r="AB38" s="345">
        <f t="shared" si="63"/>
        <v>23729.838399999993</v>
      </c>
      <c r="AC38" s="345">
        <f t="shared" si="63"/>
        <v>24169.517200000002</v>
      </c>
      <c r="AD38" s="356">
        <f t="shared" si="63"/>
        <v>2711.8383999999933</v>
      </c>
      <c r="AE38" s="356">
        <f t="shared" si="63"/>
        <v>34369.796499999997</v>
      </c>
      <c r="AF38" s="356">
        <f t="shared" si="63"/>
        <v>-28200</v>
      </c>
      <c r="AG38" s="356">
        <f t="shared" si="63"/>
        <v>13475.629199999996</v>
      </c>
      <c r="AH38" s="345">
        <f t="shared" si="63"/>
        <v>17263</v>
      </c>
      <c r="AI38" s="345">
        <f t="shared" si="63"/>
        <v>6240</v>
      </c>
      <c r="AJ38" s="345">
        <f t="shared" si="63"/>
        <v>32240</v>
      </c>
      <c r="AK38" s="356">
        <f t="shared" si="63"/>
        <v>-604</v>
      </c>
      <c r="AL38" s="306">
        <f t="shared" si="4"/>
        <v>102945.16169999998</v>
      </c>
      <c r="AM38" s="307">
        <f t="shared" ref="AM38:AM46" si="64">SUM(Z38:AK38)</f>
        <v>158084.1617</v>
      </c>
      <c r="AN38" s="352"/>
      <c r="AO38" s="555"/>
      <c r="AP38" s="305" t="s">
        <v>18</v>
      </c>
      <c r="AQ38" s="513">
        <f t="shared" ref="AQ38:BB38" si="65">AQ36-AQ37</f>
        <v>26819.766000000003</v>
      </c>
      <c r="AR38" s="345">
        <f t="shared" si="65"/>
        <v>31317.146000000008</v>
      </c>
      <c r="AS38" s="345">
        <f t="shared" si="65"/>
        <v>56345.838399999993</v>
      </c>
      <c r="AT38" s="345">
        <f t="shared" si="65"/>
        <v>46936.717199999999</v>
      </c>
      <c r="AU38" s="356">
        <f t="shared" si="65"/>
        <v>-7936.1616000000067</v>
      </c>
      <c r="AV38" s="356">
        <f t="shared" si="65"/>
        <v>80504.356500000009</v>
      </c>
      <c r="AW38" s="356">
        <f t="shared" si="65"/>
        <v>-81100</v>
      </c>
      <c r="AX38" s="356">
        <f t="shared" si="65"/>
        <v>-3371.5708000000013</v>
      </c>
      <c r="AY38" s="345">
        <f t="shared" si="65"/>
        <v>45625</v>
      </c>
      <c r="AZ38" s="345">
        <f t="shared" si="65"/>
        <v>-3400</v>
      </c>
      <c r="BA38" s="345">
        <f t="shared" si="65"/>
        <v>70600</v>
      </c>
      <c r="BB38" s="356">
        <f t="shared" si="65"/>
        <v>-13304</v>
      </c>
      <c r="BC38" s="306">
        <f t="shared" si="6"/>
        <v>149516.09169999999</v>
      </c>
      <c r="BD38" s="307">
        <f t="shared" si="55"/>
        <v>249037.09169999999</v>
      </c>
    </row>
    <row r="39" spans="1:56" s="22" customFormat="1" ht="12">
      <c r="A39" s="443" t="s">
        <v>153</v>
      </c>
      <c r="B39" s="299" t="s">
        <v>86</v>
      </c>
      <c r="C39" s="510"/>
      <c r="D39" s="511"/>
      <c r="E39" s="511"/>
      <c r="F39" s="511"/>
      <c r="G39" s="514"/>
      <c r="H39" s="514"/>
      <c r="I39" s="514"/>
      <c r="J39" s="514"/>
      <c r="K39" s="511"/>
      <c r="L39" s="511"/>
      <c r="M39" s="511">
        <v>145.39337</v>
      </c>
      <c r="N39" s="514">
        <v>82.562269999999998</v>
      </c>
      <c r="O39" s="333">
        <f t="shared" ref="O39:O62" si="66">SUM(C39:J39)</f>
        <v>0</v>
      </c>
      <c r="P39" s="334">
        <f t="shared" ref="P39:P46" si="67">SUM(C39:N39)</f>
        <v>227.95564000000002</v>
      </c>
      <c r="Q39" s="352"/>
      <c r="R39" s="313"/>
      <c r="S39" s="314"/>
      <c r="T39" s="315">
        <f t="shared" ref="T39:T45" si="68">O39/$O$3</f>
        <v>0</v>
      </c>
      <c r="U39" s="313">
        <f t="shared" ref="U39:U45" si="69">+O39/$I$1</f>
        <v>0</v>
      </c>
      <c r="V39" s="353">
        <f>IF(ISERR(O39/$O$55),0,(O39/$O$55))</f>
        <v>0</v>
      </c>
      <c r="W39" s="352"/>
      <c r="X39" s="398"/>
      <c r="Y39" s="299" t="s">
        <v>86</v>
      </c>
      <c r="Z39" s="510"/>
      <c r="AA39" s="511"/>
      <c r="AB39" s="511"/>
      <c r="AC39" s="511"/>
      <c r="AD39" s="514"/>
      <c r="AE39" s="514"/>
      <c r="AF39" s="514"/>
      <c r="AG39" s="514"/>
      <c r="AH39" s="511"/>
      <c r="AI39" s="511"/>
      <c r="AJ39" s="511">
        <v>-16739.9522</v>
      </c>
      <c r="AK39" s="514">
        <v>-452.12630000000001</v>
      </c>
      <c r="AL39" s="333">
        <f t="shared" ref="AL39:AL62" si="70">SUM(Z39:AG39)</f>
        <v>0</v>
      </c>
      <c r="AM39" s="334">
        <f t="shared" si="64"/>
        <v>-17192.0785</v>
      </c>
      <c r="AN39" s="352"/>
      <c r="AO39" s="377"/>
      <c r="AP39" s="299" t="s">
        <v>86</v>
      </c>
      <c r="AQ39" s="510"/>
      <c r="AR39" s="511"/>
      <c r="AS39" s="511"/>
      <c r="AT39" s="511"/>
      <c r="AU39" s="514"/>
      <c r="AV39" s="514"/>
      <c r="AW39" s="514"/>
      <c r="AX39" s="514"/>
      <c r="AY39" s="511"/>
      <c r="AZ39" s="511"/>
      <c r="BA39" s="511">
        <v>127193.83779999999</v>
      </c>
      <c r="BB39" s="514">
        <v>74157.873699999996</v>
      </c>
      <c r="BC39" s="333">
        <f t="shared" ref="BC39:BC62" si="71">SUM(AQ39:AX39)</f>
        <v>0</v>
      </c>
      <c r="BD39" s="334">
        <f t="shared" si="7"/>
        <v>201351.71149999998</v>
      </c>
    </row>
    <row r="40" spans="1:56" s="22" customFormat="1" ht="12">
      <c r="A40" s="377"/>
      <c r="B40" s="299" t="s">
        <v>96</v>
      </c>
      <c r="C40" s="512">
        <v>20.9437</v>
      </c>
      <c r="D40" s="311">
        <v>41.8874</v>
      </c>
      <c r="E40" s="311">
        <v>82.452039999999997</v>
      </c>
      <c r="F40" s="311">
        <v>41.777169999999998</v>
      </c>
      <c r="G40" s="326">
        <v>41.8874</v>
      </c>
      <c r="H40" s="326">
        <v>61.618569999999998</v>
      </c>
      <c r="I40" s="326">
        <v>62.831099999999999</v>
      </c>
      <c r="J40" s="326">
        <v>20.9437</v>
      </c>
      <c r="K40" s="311">
        <v>62.831099999999999</v>
      </c>
      <c r="L40" s="311">
        <v>82.452039999999997</v>
      </c>
      <c r="M40" s="311">
        <v>41.777169999999998</v>
      </c>
      <c r="N40" s="326">
        <v>20.833469999999998</v>
      </c>
      <c r="O40" s="301">
        <f t="shared" si="66"/>
        <v>374.34107999999998</v>
      </c>
      <c r="P40" s="302">
        <f t="shared" si="67"/>
        <v>582.23485999999991</v>
      </c>
      <c r="Q40" s="352"/>
      <c r="R40" s="313">
        <f t="shared" ref="R40:R44" si="72">+O40-O39</f>
        <v>374.34107999999998</v>
      </c>
      <c r="S40" s="314">
        <f t="shared" ref="S40:S44" si="73">IF(ISERR(R40/O39),0,(R40/O39))</f>
        <v>0</v>
      </c>
      <c r="T40" s="315">
        <f t="shared" si="68"/>
        <v>1.473783779527559</v>
      </c>
      <c r="U40" s="313">
        <f t="shared" si="69"/>
        <v>46.792634999999997</v>
      </c>
      <c r="V40" s="353">
        <f t="shared" ref="V40:V44" si="74">O40/$O$56</f>
        <v>0.32342183495817295</v>
      </c>
      <c r="W40" s="352"/>
      <c r="X40" s="398"/>
      <c r="Y40" s="299" t="s">
        <v>96</v>
      </c>
      <c r="Z40" s="512">
        <v>3246.2727</v>
      </c>
      <c r="AA40" s="311">
        <v>5801.4013999999997</v>
      </c>
      <c r="AB40" s="311">
        <v>303.68860000000001</v>
      </c>
      <c r="AC40" s="311">
        <v>11223.4172</v>
      </c>
      <c r="AD40" s="326">
        <v>14631.2611</v>
      </c>
      <c r="AE40" s="326">
        <v>17237.424599999998</v>
      </c>
      <c r="AF40" s="326">
        <v>20487.107100000001</v>
      </c>
      <c r="AG40" s="326">
        <v>17178.017199999998</v>
      </c>
      <c r="AH40" s="311">
        <v>17490.519199999999</v>
      </c>
      <c r="AI40" s="311">
        <v>17267.4676</v>
      </c>
      <c r="AJ40" s="311">
        <v>21094.956099999999</v>
      </c>
      <c r="AK40" s="326">
        <v>3187.5288999999998</v>
      </c>
      <c r="AL40" s="301">
        <f t="shared" si="70"/>
        <v>90108.589899999992</v>
      </c>
      <c r="AM40" s="302">
        <f t="shared" si="64"/>
        <v>149149.06169999999</v>
      </c>
      <c r="AN40" s="352"/>
      <c r="AO40" s="377"/>
      <c r="AP40" s="299" t="s">
        <v>96</v>
      </c>
      <c r="AQ40" s="512">
        <v>19980.292700000002</v>
      </c>
      <c r="AR40" s="311">
        <v>29928.541399999998</v>
      </c>
      <c r="AS40" s="311">
        <v>46682.838600000003</v>
      </c>
      <c r="AT40" s="311">
        <v>53574.5772</v>
      </c>
      <c r="AU40" s="326">
        <v>47722.311099999999</v>
      </c>
      <c r="AV40" s="326">
        <v>63676.374600000003</v>
      </c>
      <c r="AW40" s="326">
        <v>54030.547100000003</v>
      </c>
      <c r="AX40" s="326">
        <v>42088.457199999997</v>
      </c>
      <c r="AY40" s="311">
        <v>54246.7192</v>
      </c>
      <c r="AZ40" s="311">
        <v>54734.287600000003</v>
      </c>
      <c r="BA40" s="311">
        <v>55052.186099999999</v>
      </c>
      <c r="BB40" s="326">
        <v>12966.758900000001</v>
      </c>
      <c r="BC40" s="301">
        <f t="shared" si="71"/>
        <v>357683.9399</v>
      </c>
      <c r="BD40" s="302">
        <f t="shared" si="7"/>
        <v>534683.89169999992</v>
      </c>
    </row>
    <row r="41" spans="1:56" s="22" customFormat="1" ht="12">
      <c r="A41" s="310"/>
      <c r="B41" s="299" t="s">
        <v>119</v>
      </c>
      <c r="C41" s="515">
        <v>83.664569999999998</v>
      </c>
      <c r="D41" s="366">
        <v>41.8874</v>
      </c>
      <c r="E41" s="366">
        <v>62.720869999999998</v>
      </c>
      <c r="F41" s="366">
        <v>103.50597</v>
      </c>
      <c r="G41" s="318">
        <v>83.664569999999998</v>
      </c>
      <c r="H41" s="318">
        <v>83.774799999999999</v>
      </c>
      <c r="I41" s="318">
        <v>41.777169999999998</v>
      </c>
      <c r="J41" s="318">
        <v>41.8874</v>
      </c>
      <c r="K41" s="366">
        <v>41.777169999999998</v>
      </c>
      <c r="L41" s="366">
        <v>61.618569999999998</v>
      </c>
      <c r="M41" s="366"/>
      <c r="N41" s="318">
        <v>62.720869999999998</v>
      </c>
      <c r="O41" s="301">
        <f t="shared" si="66"/>
        <v>542.8827500000001</v>
      </c>
      <c r="P41" s="302">
        <f t="shared" si="67"/>
        <v>708.99936000000002</v>
      </c>
      <c r="Q41" s="352"/>
      <c r="R41" s="313">
        <f t="shared" si="72"/>
        <v>168.54167000000012</v>
      </c>
      <c r="S41" s="314">
        <f t="shared" si="73"/>
        <v>0.45023557126030661</v>
      </c>
      <c r="T41" s="315">
        <f t="shared" si="68"/>
        <v>2.1373336614173231</v>
      </c>
      <c r="U41" s="313">
        <f t="shared" si="69"/>
        <v>67.860343750000013</v>
      </c>
      <c r="V41" s="353">
        <f t="shared" si="74"/>
        <v>0.4690378495786226</v>
      </c>
      <c r="W41" s="352"/>
      <c r="X41" s="398"/>
      <c r="Y41" s="299" t="s">
        <v>119</v>
      </c>
      <c r="Z41" s="515">
        <v>37918.473299999998</v>
      </c>
      <c r="AA41" s="366">
        <v>20594.724200000001</v>
      </c>
      <c r="AB41" s="366">
        <v>14753.1695</v>
      </c>
      <c r="AC41" s="366">
        <v>38624.539700000001</v>
      </c>
      <c r="AD41" s="318">
        <v>34896.159299999999</v>
      </c>
      <c r="AE41" s="318">
        <v>22891.026000000002</v>
      </c>
      <c r="AF41" s="318">
        <v>23986.2261</v>
      </c>
      <c r="AG41" s="318">
        <v>6750.1805999999997</v>
      </c>
      <c r="AH41" s="366">
        <v>12693.6062</v>
      </c>
      <c r="AI41" s="366">
        <v>27255.546900000001</v>
      </c>
      <c r="AJ41" s="366"/>
      <c r="AK41" s="318">
        <v>17248.603899999998</v>
      </c>
      <c r="AL41" s="301">
        <f t="shared" si="70"/>
        <v>200414.4987</v>
      </c>
      <c r="AM41" s="302">
        <f t="shared" si="64"/>
        <v>257612.25569999998</v>
      </c>
      <c r="AN41" s="352"/>
      <c r="AO41" s="377"/>
      <c r="AP41" s="299" t="s">
        <v>119</v>
      </c>
      <c r="AQ41" s="515">
        <v>95849.373300000007</v>
      </c>
      <c r="AR41" s="366">
        <v>48977.624199999998</v>
      </c>
      <c r="AS41" s="366">
        <v>43880.069499999998</v>
      </c>
      <c r="AT41" s="366">
        <v>100934.0497</v>
      </c>
      <c r="AU41" s="318">
        <v>86089.339300000007</v>
      </c>
      <c r="AV41" s="318">
        <v>73735.495999999999</v>
      </c>
      <c r="AW41" s="318">
        <v>55239.696100000001</v>
      </c>
      <c r="AX41" s="318">
        <v>30517.100600000002</v>
      </c>
      <c r="AY41" s="366">
        <v>37709.286200000002</v>
      </c>
      <c r="AZ41" s="366">
        <v>68259.886899999998</v>
      </c>
      <c r="BA41" s="366"/>
      <c r="BB41" s="318">
        <v>55094.213900000002</v>
      </c>
      <c r="BC41" s="301">
        <f t="shared" si="71"/>
        <v>535222.7487</v>
      </c>
      <c r="BD41" s="302">
        <f t="shared" si="7"/>
        <v>696286.13569999998</v>
      </c>
    </row>
    <row r="42" spans="1:56" s="22" customFormat="1" ht="12">
      <c r="A42" s="310"/>
      <c r="B42" s="299" t="s">
        <v>124</v>
      </c>
      <c r="C42" s="515">
        <v>61.618569999999998</v>
      </c>
      <c r="D42" s="366">
        <v>20.9437</v>
      </c>
      <c r="E42" s="366">
        <v>41.777169999999998</v>
      </c>
      <c r="F42" s="366">
        <v>103.39574</v>
      </c>
      <c r="G42" s="318">
        <v>41.8874</v>
      </c>
      <c r="H42" s="318">
        <v>19.8414</v>
      </c>
      <c r="I42" s="318">
        <v>62.720869999999998</v>
      </c>
      <c r="J42" s="318">
        <v>0</v>
      </c>
      <c r="K42" s="366">
        <v>187.28076999999999</v>
      </c>
      <c r="L42" s="366">
        <v>20.833469999999998</v>
      </c>
      <c r="M42" s="366">
        <v>20.9437</v>
      </c>
      <c r="N42" s="366">
        <v>41.666939999999997</v>
      </c>
      <c r="O42" s="301">
        <f t="shared" si="66"/>
        <v>352.18485000000004</v>
      </c>
      <c r="P42" s="302">
        <f t="shared" si="67"/>
        <v>622.90973000000008</v>
      </c>
      <c r="Q42" s="352"/>
      <c r="R42" s="313">
        <f t="shared" si="72"/>
        <v>-190.69790000000006</v>
      </c>
      <c r="S42" s="314">
        <f t="shared" si="73"/>
        <v>-0.35126903553299499</v>
      </c>
      <c r="T42" s="315">
        <f t="shared" si="68"/>
        <v>1.3865545275590552</v>
      </c>
      <c r="U42" s="313">
        <f t="shared" si="69"/>
        <v>44.023106250000005</v>
      </c>
      <c r="V42" s="353">
        <f t="shared" si="74"/>
        <v>0.30427937652866988</v>
      </c>
      <c r="W42" s="352"/>
      <c r="X42" s="398"/>
      <c r="Y42" s="299" t="s">
        <v>124</v>
      </c>
      <c r="Z42" s="515">
        <v>27595.3776</v>
      </c>
      <c r="AA42" s="366">
        <v>9541.0673000000006</v>
      </c>
      <c r="AB42" s="366">
        <v>10260.6559</v>
      </c>
      <c r="AC42" s="366">
        <v>42082.191299999999</v>
      </c>
      <c r="AD42" s="318">
        <v>13773.527599999999</v>
      </c>
      <c r="AE42" s="318">
        <v>3128.3290000000002</v>
      </c>
      <c r="AF42" s="318">
        <v>6910.2494999999999</v>
      </c>
      <c r="AG42" s="318">
        <v>414.68529999999998</v>
      </c>
      <c r="AH42" s="366">
        <v>30609.52</v>
      </c>
      <c r="AI42" s="366">
        <v>3007.09</v>
      </c>
      <c r="AJ42" s="366">
        <v>5802.74</v>
      </c>
      <c r="AK42" s="366">
        <v>6028.4</v>
      </c>
      <c r="AL42" s="301">
        <f t="shared" si="70"/>
        <v>113706.08349999999</v>
      </c>
      <c r="AM42" s="302">
        <f t="shared" si="64"/>
        <v>159153.83349999998</v>
      </c>
      <c r="AN42" s="352"/>
      <c r="AO42" s="377"/>
      <c r="AP42" s="299" t="s">
        <v>124</v>
      </c>
      <c r="AQ42" s="515">
        <v>68422.717600000004</v>
      </c>
      <c r="AR42" s="366">
        <v>24365.0173</v>
      </c>
      <c r="AS42" s="366">
        <v>30415.045900000001</v>
      </c>
      <c r="AT42" s="366">
        <v>106519.3713</v>
      </c>
      <c r="AU42" s="318">
        <v>40170.967600000004</v>
      </c>
      <c r="AV42" s="318">
        <v>13011.989</v>
      </c>
      <c r="AW42" s="318">
        <v>40911.349499999997</v>
      </c>
      <c r="AX42" s="318">
        <v>414.68529999999998</v>
      </c>
      <c r="AY42" s="366">
        <v>142338.79999999999</v>
      </c>
      <c r="AZ42" s="366">
        <v>13352.99</v>
      </c>
      <c r="BA42" s="366">
        <v>22943.06</v>
      </c>
      <c r="BB42" s="366">
        <v>26870.2</v>
      </c>
      <c r="BC42" s="301">
        <f t="shared" si="71"/>
        <v>324231.14350000006</v>
      </c>
      <c r="BD42" s="302">
        <f>SUM(AQ42:BB42)</f>
        <v>529736.19350000005</v>
      </c>
    </row>
    <row r="43" spans="1:56" s="22" customFormat="1" ht="12">
      <c r="A43" s="475"/>
      <c r="B43" s="299" t="s">
        <v>139</v>
      </c>
      <c r="C43" s="515">
        <v>40.7851</v>
      </c>
      <c r="D43" s="366">
        <v>20.9437</v>
      </c>
      <c r="E43" s="318">
        <v>20.833469999999998</v>
      </c>
      <c r="F43" s="318">
        <v>40.674869999999999</v>
      </c>
      <c r="G43" s="318">
        <v>104.60827</v>
      </c>
      <c r="H43" s="318">
        <v>0</v>
      </c>
      <c r="I43" s="318">
        <v>0</v>
      </c>
      <c r="J43" s="318">
        <v>82.672499999999999</v>
      </c>
      <c r="K43" s="318">
        <v>41.777169999999998</v>
      </c>
      <c r="L43" s="318">
        <v>20.833469999999998</v>
      </c>
      <c r="M43" s="366">
        <v>83.774799999999999</v>
      </c>
      <c r="N43" s="366">
        <v>41.8874</v>
      </c>
      <c r="O43" s="301">
        <f t="shared" si="66"/>
        <v>310.51791000000003</v>
      </c>
      <c r="P43" s="302">
        <f t="shared" ref="P43" si="75">SUM(C43:N43)</f>
        <v>498.79075000000006</v>
      </c>
      <c r="Q43" s="352"/>
      <c r="R43" s="313">
        <f t="shared" si="72"/>
        <v>-41.666940000000011</v>
      </c>
      <c r="S43" s="314">
        <f t="shared" si="73"/>
        <v>-0.1183098591549296</v>
      </c>
      <c r="T43" s="315">
        <f t="shared" si="68"/>
        <v>1.2225114566929134</v>
      </c>
      <c r="U43" s="313">
        <f t="shared" si="69"/>
        <v>38.814738750000004</v>
      </c>
      <c r="V43" s="353">
        <f t="shared" si="74"/>
        <v>0.26828012634781312</v>
      </c>
      <c r="W43" s="352"/>
      <c r="X43" s="475"/>
      <c r="Y43" s="299" t="s">
        <v>139</v>
      </c>
      <c r="Z43" s="515">
        <v>11261.37</v>
      </c>
      <c r="AA43" s="366">
        <v>9363.1200000000008</v>
      </c>
      <c r="AB43" s="318">
        <v>-2469.83</v>
      </c>
      <c r="AC43" s="318">
        <v>7788.05</v>
      </c>
      <c r="AD43" s="318">
        <v>25013.08</v>
      </c>
      <c r="AE43" s="318">
        <v>0</v>
      </c>
      <c r="AF43" s="318">
        <v>0</v>
      </c>
      <c r="AG43" s="318">
        <v>16209.46</v>
      </c>
      <c r="AH43" s="318">
        <v>13203.17</v>
      </c>
      <c r="AI43" s="318">
        <v>4180.1099999999997</v>
      </c>
      <c r="AJ43" s="366">
        <v>625.66</v>
      </c>
      <c r="AK43" s="366">
        <v>15703.78</v>
      </c>
      <c r="AL43" s="301">
        <f t="shared" si="70"/>
        <v>67165.25</v>
      </c>
      <c r="AM43" s="302">
        <f t="shared" ref="AM43" si="76">SUM(Z43:AK43)</f>
        <v>100877.97</v>
      </c>
      <c r="AN43" s="352"/>
      <c r="AO43" s="475"/>
      <c r="AP43" s="299" t="s">
        <v>139</v>
      </c>
      <c r="AQ43" s="515">
        <v>34159.46</v>
      </c>
      <c r="AR43" s="366">
        <v>24375.56</v>
      </c>
      <c r="AS43" s="318">
        <v>13026.1</v>
      </c>
      <c r="AT43" s="318">
        <v>28151.94</v>
      </c>
      <c r="AU43" s="318">
        <v>85311.32</v>
      </c>
      <c r="AV43" s="318">
        <v>0</v>
      </c>
      <c r="AW43" s="318">
        <v>0</v>
      </c>
      <c r="AX43" s="318">
        <v>62252.1</v>
      </c>
      <c r="AY43" s="318">
        <v>37932.83</v>
      </c>
      <c r="AZ43" s="318">
        <v>13559.34</v>
      </c>
      <c r="BA43" s="366">
        <v>20551.12</v>
      </c>
      <c r="BB43" s="366">
        <v>44177.95</v>
      </c>
      <c r="BC43" s="301">
        <f t="shared" si="71"/>
        <v>247276.48</v>
      </c>
      <c r="BD43" s="302">
        <f>SUM(AQ43:BB43)</f>
        <v>363497.72000000003</v>
      </c>
    </row>
    <row r="44" spans="1:56" s="22" customFormat="1" ht="12">
      <c r="A44" s="310"/>
      <c r="B44" s="299" t="s">
        <v>193</v>
      </c>
      <c r="C44" s="515">
        <v>82.341809999999995</v>
      </c>
      <c r="D44" s="530">
        <v>62.831099999999999</v>
      </c>
      <c r="E44" s="318">
        <v>103.50597</v>
      </c>
      <c r="F44" s="530">
        <v>20.833469999999998</v>
      </c>
      <c r="G44" s="318">
        <v>20.833469999999998</v>
      </c>
      <c r="H44" s="318">
        <v>82.672499999999999</v>
      </c>
      <c r="I44" s="318">
        <v>20.833469999999998</v>
      </c>
      <c r="J44" s="318">
        <v>40.674869999999999</v>
      </c>
      <c r="K44" s="517">
        <v>42</v>
      </c>
      <c r="L44" s="517">
        <v>63</v>
      </c>
      <c r="M44" s="517">
        <v>27</v>
      </c>
      <c r="N44" s="517">
        <v>55</v>
      </c>
      <c r="O44" s="301">
        <f t="shared" si="66"/>
        <v>434.52665999999994</v>
      </c>
      <c r="P44" s="302">
        <f t="shared" si="67"/>
        <v>621.52665999999999</v>
      </c>
      <c r="Q44" s="352"/>
      <c r="R44" s="313">
        <f t="shared" si="72"/>
        <v>124.00874999999991</v>
      </c>
      <c r="S44" s="314">
        <f t="shared" si="73"/>
        <v>0.39936102236421689</v>
      </c>
      <c r="T44" s="315">
        <f t="shared" si="68"/>
        <v>1.7107348818897636</v>
      </c>
      <c r="U44" s="313">
        <f t="shared" si="69"/>
        <v>54.315832499999992</v>
      </c>
      <c r="V44" s="353">
        <f t="shared" si="74"/>
        <v>0.3754207518860771</v>
      </c>
      <c r="W44" s="352"/>
      <c r="X44" s="398"/>
      <c r="Y44" s="299" t="s">
        <v>193</v>
      </c>
      <c r="Z44" s="515">
        <v>13156.03</v>
      </c>
      <c r="AA44" s="530">
        <v>10595.25</v>
      </c>
      <c r="AB44" s="318">
        <v>19073.689999999999</v>
      </c>
      <c r="AC44" s="530">
        <v>2867.6</v>
      </c>
      <c r="AD44" s="318">
        <v>3167.6</v>
      </c>
      <c r="AE44" s="318">
        <v>33375.910000000003</v>
      </c>
      <c r="AF44" s="318">
        <v>3138.44</v>
      </c>
      <c r="AG44" s="318">
        <v>7701.77</v>
      </c>
      <c r="AH44" s="517">
        <v>5964</v>
      </c>
      <c r="AI44" s="517">
        <v>11214</v>
      </c>
      <c r="AJ44" s="517">
        <v>11403</v>
      </c>
      <c r="AK44" s="517">
        <v>15505</v>
      </c>
      <c r="AL44" s="301">
        <f t="shared" si="70"/>
        <v>93076.290000000008</v>
      </c>
      <c r="AM44" s="302">
        <f t="shared" si="64"/>
        <v>137162.29</v>
      </c>
      <c r="AN44" s="352"/>
      <c r="AO44" s="377"/>
      <c r="AP44" s="299" t="s">
        <v>193</v>
      </c>
      <c r="AQ44" s="515">
        <v>55474.62</v>
      </c>
      <c r="AR44" s="530">
        <v>47338.89</v>
      </c>
      <c r="AS44" s="318">
        <v>75647.63</v>
      </c>
      <c r="AT44" s="530">
        <v>13684.34</v>
      </c>
      <c r="AU44" s="318">
        <v>13684.34</v>
      </c>
      <c r="AV44" s="318">
        <v>86928.94</v>
      </c>
      <c r="AW44" s="318">
        <v>13684.34</v>
      </c>
      <c r="AX44" s="318">
        <v>28480.94</v>
      </c>
      <c r="AY44" s="517">
        <v>27510</v>
      </c>
      <c r="AZ44" s="517">
        <v>47439</v>
      </c>
      <c r="BA44" s="517">
        <v>29460</v>
      </c>
      <c r="BB44" s="517">
        <v>47988</v>
      </c>
      <c r="BC44" s="301">
        <f t="shared" si="71"/>
        <v>334924.04000000004</v>
      </c>
      <c r="BD44" s="302">
        <f>SUM(AQ44:BB44)</f>
        <v>487321.04000000004</v>
      </c>
    </row>
    <row r="45" spans="1:56" s="22" customFormat="1" ht="12">
      <c r="A45" s="310"/>
      <c r="B45" s="299" t="s">
        <v>194</v>
      </c>
      <c r="C45" s="515">
        <v>41</v>
      </c>
      <c r="D45" s="366">
        <v>41</v>
      </c>
      <c r="E45" s="366">
        <v>41</v>
      </c>
      <c r="F45" s="366">
        <v>41</v>
      </c>
      <c r="G45" s="318">
        <v>41</v>
      </c>
      <c r="H45" s="318">
        <v>41</v>
      </c>
      <c r="I45" s="366">
        <v>41</v>
      </c>
      <c r="J45" s="318">
        <v>83</v>
      </c>
      <c r="K45" s="366">
        <v>42</v>
      </c>
      <c r="L45" s="366">
        <v>41</v>
      </c>
      <c r="M45" s="366">
        <v>41</v>
      </c>
      <c r="N45" s="318">
        <v>41</v>
      </c>
      <c r="O45" s="301">
        <f t="shared" si="66"/>
        <v>370</v>
      </c>
      <c r="P45" s="302">
        <f t="shared" si="67"/>
        <v>535</v>
      </c>
      <c r="Q45" s="352"/>
      <c r="R45" s="313"/>
      <c r="S45" s="314"/>
      <c r="T45" s="315">
        <f t="shared" si="68"/>
        <v>1.4566929133858268</v>
      </c>
      <c r="U45" s="313">
        <f t="shared" si="69"/>
        <v>46.25</v>
      </c>
      <c r="V45" s="353">
        <f>O45/$O$57</f>
        <v>0.28396858826969579</v>
      </c>
      <c r="W45" s="352"/>
      <c r="X45" s="398"/>
      <c r="Y45" s="299" t="s">
        <v>194</v>
      </c>
      <c r="Z45" s="515">
        <v>11514</v>
      </c>
      <c r="AA45" s="366">
        <v>7380</v>
      </c>
      <c r="AB45" s="366">
        <v>11626</v>
      </c>
      <c r="AC45" s="366">
        <v>7845</v>
      </c>
      <c r="AD45" s="318">
        <v>7380</v>
      </c>
      <c r="AE45" s="318">
        <v>11991</v>
      </c>
      <c r="AF45" s="318">
        <v>7845</v>
      </c>
      <c r="AG45" s="318">
        <v>16161</v>
      </c>
      <c r="AH45" s="366">
        <v>12075</v>
      </c>
      <c r="AI45" s="366">
        <v>11626</v>
      </c>
      <c r="AJ45" s="366">
        <v>7380</v>
      </c>
      <c r="AK45" s="318">
        <v>7380</v>
      </c>
      <c r="AL45" s="301">
        <f t="shared" si="70"/>
        <v>81742</v>
      </c>
      <c r="AM45" s="302">
        <f t="shared" si="64"/>
        <v>120203</v>
      </c>
      <c r="AN45" s="352"/>
      <c r="AO45" s="377"/>
      <c r="AP45" s="299" t="s">
        <v>194</v>
      </c>
      <c r="AQ45" s="515">
        <v>34419</v>
      </c>
      <c r="AR45" s="366">
        <v>30750</v>
      </c>
      <c r="AS45" s="366">
        <v>36951</v>
      </c>
      <c r="AT45" s="366">
        <v>28584</v>
      </c>
      <c r="AU45" s="318">
        <v>30750</v>
      </c>
      <c r="AV45" s="318">
        <v>37506</v>
      </c>
      <c r="AW45" s="318">
        <v>28584</v>
      </c>
      <c r="AX45" s="366">
        <v>62037</v>
      </c>
      <c r="AY45" s="366">
        <v>38115</v>
      </c>
      <c r="AZ45" s="366">
        <v>36951</v>
      </c>
      <c r="BA45" s="366">
        <v>30750</v>
      </c>
      <c r="BB45" s="318">
        <v>30750</v>
      </c>
      <c r="BC45" s="301">
        <f t="shared" si="71"/>
        <v>289581</v>
      </c>
      <c r="BD45" s="302">
        <f t="shared" si="7"/>
        <v>426147</v>
      </c>
    </row>
    <row r="46" spans="1:56" s="22" customFormat="1" thickBot="1">
      <c r="A46" s="329"/>
      <c r="B46" s="305" t="s">
        <v>18</v>
      </c>
      <c r="C46" s="513">
        <f t="shared" ref="C46:N46" si="77">C44-C45</f>
        <v>41.341809999999995</v>
      </c>
      <c r="D46" s="345">
        <f t="shared" si="77"/>
        <v>21.831099999999999</v>
      </c>
      <c r="E46" s="345">
        <f t="shared" si="77"/>
        <v>62.505970000000005</v>
      </c>
      <c r="F46" s="345">
        <f t="shared" si="77"/>
        <v>-20.166530000000002</v>
      </c>
      <c r="G46" s="356">
        <f t="shared" si="77"/>
        <v>-20.166530000000002</v>
      </c>
      <c r="H46" s="356">
        <f t="shared" si="77"/>
        <v>41.672499999999999</v>
      </c>
      <c r="I46" s="345">
        <f t="shared" si="77"/>
        <v>-20.166530000000002</v>
      </c>
      <c r="J46" s="356">
        <f t="shared" si="77"/>
        <v>-42.325130000000001</v>
      </c>
      <c r="K46" s="345">
        <f t="shared" si="77"/>
        <v>0</v>
      </c>
      <c r="L46" s="345">
        <f t="shared" si="77"/>
        <v>22</v>
      </c>
      <c r="M46" s="345">
        <f t="shared" si="77"/>
        <v>-14</v>
      </c>
      <c r="N46" s="356">
        <f t="shared" si="77"/>
        <v>14</v>
      </c>
      <c r="O46" s="306">
        <f t="shared" si="66"/>
        <v>64.526659999999993</v>
      </c>
      <c r="P46" s="307">
        <f t="shared" si="67"/>
        <v>86.526659999999993</v>
      </c>
      <c r="Q46" s="352"/>
      <c r="R46" s="320"/>
      <c r="S46" s="321"/>
      <c r="T46" s="322"/>
      <c r="U46" s="320"/>
      <c r="V46" s="355"/>
      <c r="W46" s="352"/>
      <c r="X46" s="399"/>
      <c r="Y46" s="305" t="s">
        <v>18</v>
      </c>
      <c r="Z46" s="513">
        <f t="shared" ref="Z46:AK46" si="78">Z44-Z45</f>
        <v>1642.0300000000007</v>
      </c>
      <c r="AA46" s="345">
        <f t="shared" si="78"/>
        <v>3215.25</v>
      </c>
      <c r="AB46" s="345">
        <f t="shared" si="78"/>
        <v>7447.6899999999987</v>
      </c>
      <c r="AC46" s="345">
        <f t="shared" si="78"/>
        <v>-4977.3999999999996</v>
      </c>
      <c r="AD46" s="356">
        <f t="shared" si="78"/>
        <v>-4212.3999999999996</v>
      </c>
      <c r="AE46" s="356">
        <f t="shared" si="78"/>
        <v>21384.910000000003</v>
      </c>
      <c r="AF46" s="345">
        <f t="shared" si="78"/>
        <v>-4706.5599999999995</v>
      </c>
      <c r="AG46" s="356">
        <f t="shared" si="78"/>
        <v>-8459.23</v>
      </c>
      <c r="AH46" s="345">
        <f t="shared" si="78"/>
        <v>-6111</v>
      </c>
      <c r="AI46" s="345">
        <f t="shared" si="78"/>
        <v>-412</v>
      </c>
      <c r="AJ46" s="345">
        <f t="shared" si="78"/>
        <v>4023</v>
      </c>
      <c r="AK46" s="356">
        <f t="shared" si="78"/>
        <v>8125</v>
      </c>
      <c r="AL46" s="306">
        <f t="shared" si="70"/>
        <v>11334.290000000005</v>
      </c>
      <c r="AM46" s="307">
        <f t="shared" si="64"/>
        <v>16959.290000000005</v>
      </c>
      <c r="AN46" s="352"/>
      <c r="AO46" s="378"/>
      <c r="AP46" s="305" t="s">
        <v>18</v>
      </c>
      <c r="AQ46" s="513">
        <f>AQ44-AQ45</f>
        <v>21055.620000000003</v>
      </c>
      <c r="AR46" s="345">
        <f t="shared" ref="AR46:BB46" si="79">AR44-AR45</f>
        <v>16588.89</v>
      </c>
      <c r="AS46" s="345">
        <f t="shared" si="79"/>
        <v>38696.630000000005</v>
      </c>
      <c r="AT46" s="345">
        <f t="shared" si="79"/>
        <v>-14899.66</v>
      </c>
      <c r="AU46" s="356">
        <f t="shared" si="79"/>
        <v>-17065.66</v>
      </c>
      <c r="AV46" s="356">
        <f t="shared" si="79"/>
        <v>49422.94</v>
      </c>
      <c r="AW46" s="356">
        <f t="shared" si="79"/>
        <v>-14899.66</v>
      </c>
      <c r="AX46" s="345">
        <f t="shared" si="79"/>
        <v>-33556.06</v>
      </c>
      <c r="AY46" s="345">
        <f t="shared" si="79"/>
        <v>-10605</v>
      </c>
      <c r="AZ46" s="345">
        <f t="shared" si="79"/>
        <v>10488</v>
      </c>
      <c r="BA46" s="345">
        <f t="shared" si="79"/>
        <v>-1290</v>
      </c>
      <c r="BB46" s="356">
        <f t="shared" si="79"/>
        <v>17238</v>
      </c>
      <c r="BC46" s="306">
        <f t="shared" si="71"/>
        <v>45343.040000000008</v>
      </c>
      <c r="BD46" s="307">
        <f t="shared" si="7"/>
        <v>61174.040000000008</v>
      </c>
    </row>
    <row r="47" spans="1:56" s="22" customFormat="1" ht="12">
      <c r="A47" s="443" t="s">
        <v>37</v>
      </c>
      <c r="B47" s="299" t="s">
        <v>86</v>
      </c>
      <c r="C47" s="510">
        <v>0</v>
      </c>
      <c r="D47" s="511">
        <v>0</v>
      </c>
      <c r="E47" s="511">
        <v>0</v>
      </c>
      <c r="F47" s="511">
        <v>0</v>
      </c>
      <c r="G47" s="514">
        <v>0</v>
      </c>
      <c r="H47" s="514">
        <v>0</v>
      </c>
      <c r="I47" s="511">
        <v>0</v>
      </c>
      <c r="J47" s="514">
        <v>0</v>
      </c>
      <c r="K47" s="511">
        <v>0</v>
      </c>
      <c r="L47" s="511">
        <v>0</v>
      </c>
      <c r="M47" s="511">
        <v>0</v>
      </c>
      <c r="N47" s="514">
        <v>0</v>
      </c>
      <c r="O47" s="333">
        <f t="shared" si="66"/>
        <v>0</v>
      </c>
      <c r="P47" s="334">
        <f t="shared" ref="P47:P54" si="80">SUM(C47:N47)</f>
        <v>0</v>
      </c>
      <c r="Q47" s="352"/>
      <c r="R47" s="313"/>
      <c r="S47" s="357"/>
      <c r="T47" s="358"/>
      <c r="U47" s="313"/>
      <c r="V47" s="359"/>
      <c r="W47" s="352"/>
      <c r="X47" s="398"/>
      <c r="Y47" s="299" t="s">
        <v>86</v>
      </c>
      <c r="Z47" s="510">
        <v>0</v>
      </c>
      <c r="AA47" s="511">
        <v>0</v>
      </c>
      <c r="AB47" s="511">
        <v>0</v>
      </c>
      <c r="AC47" s="511">
        <v>0</v>
      </c>
      <c r="AD47" s="514">
        <v>0</v>
      </c>
      <c r="AE47" s="511">
        <v>0</v>
      </c>
      <c r="AF47" s="511">
        <v>0</v>
      </c>
      <c r="AG47" s="511">
        <v>0</v>
      </c>
      <c r="AH47" s="511">
        <v>0</v>
      </c>
      <c r="AI47" s="511">
        <v>0</v>
      </c>
      <c r="AJ47" s="511">
        <v>0</v>
      </c>
      <c r="AK47" s="514">
        <v>0</v>
      </c>
      <c r="AL47" s="333">
        <f t="shared" si="70"/>
        <v>0</v>
      </c>
      <c r="AM47" s="334">
        <f t="shared" ref="AM47:AM54" si="81">SUM(Z47:AK47)</f>
        <v>0</v>
      </c>
      <c r="AN47" s="352"/>
      <c r="AO47" s="377"/>
      <c r="AP47" s="299" t="s">
        <v>86</v>
      </c>
      <c r="AQ47" s="510">
        <v>0</v>
      </c>
      <c r="AR47" s="511">
        <v>0</v>
      </c>
      <c r="AS47" s="511">
        <v>0</v>
      </c>
      <c r="AT47" s="511">
        <v>0</v>
      </c>
      <c r="AU47" s="514">
        <v>0</v>
      </c>
      <c r="AV47" s="514">
        <v>0</v>
      </c>
      <c r="AW47" s="514">
        <v>0</v>
      </c>
      <c r="AX47" s="511">
        <v>0</v>
      </c>
      <c r="AY47" s="511">
        <v>0</v>
      </c>
      <c r="AZ47" s="511">
        <v>0</v>
      </c>
      <c r="BA47" s="511">
        <v>0</v>
      </c>
      <c r="BB47" s="514">
        <v>0</v>
      </c>
      <c r="BC47" s="333">
        <f t="shared" si="71"/>
        <v>0</v>
      </c>
      <c r="BD47" s="334">
        <f t="shared" ref="BD47:BD54" si="82">SUM(AQ47:BB47)</f>
        <v>0</v>
      </c>
    </row>
    <row r="48" spans="1:56" s="22" customFormat="1" ht="12">
      <c r="A48" s="310"/>
      <c r="B48" s="299" t="s">
        <v>96</v>
      </c>
      <c r="C48" s="512">
        <v>0</v>
      </c>
      <c r="D48" s="311">
        <v>0</v>
      </c>
      <c r="E48" s="311">
        <v>0</v>
      </c>
      <c r="F48" s="311">
        <v>0</v>
      </c>
      <c r="G48" s="326">
        <v>0</v>
      </c>
      <c r="H48" s="326">
        <v>0</v>
      </c>
      <c r="I48" s="311">
        <v>0</v>
      </c>
      <c r="J48" s="326">
        <v>0</v>
      </c>
      <c r="K48" s="311">
        <v>0</v>
      </c>
      <c r="L48" s="311">
        <v>0</v>
      </c>
      <c r="M48" s="311">
        <v>0</v>
      </c>
      <c r="N48" s="326">
        <v>0</v>
      </c>
      <c r="O48" s="301">
        <f t="shared" si="66"/>
        <v>0</v>
      </c>
      <c r="P48" s="302">
        <f t="shared" si="80"/>
        <v>0</v>
      </c>
      <c r="Q48" s="352"/>
      <c r="R48" s="313"/>
      <c r="S48" s="357"/>
      <c r="T48" s="358"/>
      <c r="U48" s="313"/>
      <c r="V48" s="359"/>
      <c r="W48" s="352"/>
      <c r="X48" s="398"/>
      <c r="Y48" s="299" t="s">
        <v>96</v>
      </c>
      <c r="Z48" s="512">
        <v>0</v>
      </c>
      <c r="AA48" s="311">
        <v>0</v>
      </c>
      <c r="AB48" s="311">
        <v>0</v>
      </c>
      <c r="AC48" s="311">
        <v>0</v>
      </c>
      <c r="AD48" s="326">
        <v>0</v>
      </c>
      <c r="AE48" s="311">
        <v>0</v>
      </c>
      <c r="AF48" s="311">
        <v>0</v>
      </c>
      <c r="AG48" s="311">
        <v>0</v>
      </c>
      <c r="AH48" s="311">
        <v>0</v>
      </c>
      <c r="AI48" s="311">
        <v>0</v>
      </c>
      <c r="AJ48" s="311">
        <v>0</v>
      </c>
      <c r="AK48" s="326">
        <v>0</v>
      </c>
      <c r="AL48" s="301">
        <f t="shared" si="70"/>
        <v>0</v>
      </c>
      <c r="AM48" s="302">
        <f t="shared" si="81"/>
        <v>0</v>
      </c>
      <c r="AN48" s="352"/>
      <c r="AO48" s="377"/>
      <c r="AP48" s="299" t="s">
        <v>96</v>
      </c>
      <c r="AQ48" s="512">
        <v>0</v>
      </c>
      <c r="AR48" s="311">
        <v>0</v>
      </c>
      <c r="AS48" s="311">
        <v>0</v>
      </c>
      <c r="AT48" s="311">
        <v>0</v>
      </c>
      <c r="AU48" s="326">
        <v>0</v>
      </c>
      <c r="AV48" s="326">
        <v>0</v>
      </c>
      <c r="AW48" s="326">
        <v>0</v>
      </c>
      <c r="AX48" s="311">
        <v>0</v>
      </c>
      <c r="AY48" s="311">
        <v>0</v>
      </c>
      <c r="AZ48" s="311">
        <v>0</v>
      </c>
      <c r="BA48" s="311">
        <v>0</v>
      </c>
      <c r="BB48" s="326">
        <v>0</v>
      </c>
      <c r="BC48" s="301">
        <f t="shared" si="71"/>
        <v>0</v>
      </c>
      <c r="BD48" s="302">
        <f t="shared" si="82"/>
        <v>0</v>
      </c>
    </row>
    <row r="49" spans="1:56" s="22" customFormat="1" ht="12">
      <c r="A49" s="310"/>
      <c r="B49" s="299" t="s">
        <v>119</v>
      </c>
      <c r="C49" s="499">
        <v>0</v>
      </c>
      <c r="D49" s="500">
        <v>0</v>
      </c>
      <c r="E49" s="500">
        <v>0</v>
      </c>
      <c r="F49" s="500">
        <v>0</v>
      </c>
      <c r="G49" s="516">
        <v>0</v>
      </c>
      <c r="H49" s="516">
        <v>0</v>
      </c>
      <c r="I49" s="500">
        <v>0</v>
      </c>
      <c r="J49" s="516">
        <v>9.9207000000000001</v>
      </c>
      <c r="K49" s="500">
        <v>9.9207000000000001</v>
      </c>
      <c r="L49" s="500">
        <v>0</v>
      </c>
      <c r="M49" s="500">
        <v>4.4092000000000002</v>
      </c>
      <c r="N49" s="516">
        <v>0</v>
      </c>
      <c r="O49" s="301">
        <f t="shared" si="66"/>
        <v>9.9207000000000001</v>
      </c>
      <c r="P49" s="302">
        <f t="shared" si="80"/>
        <v>24.250599999999999</v>
      </c>
      <c r="Q49" s="352"/>
      <c r="R49" s="313"/>
      <c r="S49" s="357"/>
      <c r="T49" s="358"/>
      <c r="U49" s="313"/>
      <c r="V49" s="359"/>
      <c r="W49" s="352"/>
      <c r="X49" s="398"/>
      <c r="Y49" s="299" t="s">
        <v>119</v>
      </c>
      <c r="Z49" s="515">
        <v>0</v>
      </c>
      <c r="AA49" s="366">
        <v>0</v>
      </c>
      <c r="AB49" s="366">
        <v>0</v>
      </c>
      <c r="AC49" s="366">
        <v>0</v>
      </c>
      <c r="AD49" s="318">
        <v>0</v>
      </c>
      <c r="AE49" s="366">
        <v>0</v>
      </c>
      <c r="AF49" s="366">
        <v>0</v>
      </c>
      <c r="AG49" s="366">
        <v>12047.12</v>
      </c>
      <c r="AH49" s="366">
        <v>12375.35</v>
      </c>
      <c r="AI49" s="366">
        <v>0</v>
      </c>
      <c r="AJ49" s="366">
        <v>5478.81</v>
      </c>
      <c r="AK49" s="318">
        <v>0</v>
      </c>
      <c r="AL49" s="301">
        <f t="shared" si="70"/>
        <v>12047.12</v>
      </c>
      <c r="AM49" s="302">
        <f t="shared" si="81"/>
        <v>29901.280000000002</v>
      </c>
      <c r="AN49" s="352"/>
      <c r="AO49" s="377"/>
      <c r="AP49" s="299" t="s">
        <v>119</v>
      </c>
      <c r="AQ49" s="512">
        <v>0</v>
      </c>
      <c r="AR49" s="311">
        <v>0</v>
      </c>
      <c r="AS49" s="311">
        <v>0</v>
      </c>
      <c r="AT49" s="311">
        <v>0</v>
      </c>
      <c r="AU49" s="326">
        <v>0</v>
      </c>
      <c r="AV49" s="535">
        <v>0</v>
      </c>
      <c r="AW49" s="535">
        <v>0</v>
      </c>
      <c r="AX49" s="534">
        <v>26138.48</v>
      </c>
      <c r="AY49" s="534">
        <v>26399.25</v>
      </c>
      <c r="AZ49" s="534">
        <v>0</v>
      </c>
      <c r="BA49" s="534">
        <v>11700.2</v>
      </c>
      <c r="BB49" s="535">
        <v>0</v>
      </c>
      <c r="BC49" s="301">
        <f t="shared" si="71"/>
        <v>26138.48</v>
      </c>
      <c r="BD49" s="302">
        <f t="shared" si="82"/>
        <v>64237.929999999993</v>
      </c>
    </row>
    <row r="50" spans="1:56" s="22" customFormat="1" ht="12">
      <c r="A50" s="310"/>
      <c r="B50" s="299" t="s">
        <v>124</v>
      </c>
      <c r="C50" s="499">
        <v>8.8184000000000005</v>
      </c>
      <c r="D50" s="500">
        <v>0</v>
      </c>
      <c r="E50" s="500">
        <v>7.9916749999999999</v>
      </c>
      <c r="F50" s="500">
        <v>0</v>
      </c>
      <c r="G50" s="516">
        <v>0</v>
      </c>
      <c r="H50" s="516">
        <v>0</v>
      </c>
      <c r="I50" s="500">
        <v>12.125299999999999</v>
      </c>
      <c r="J50" s="516">
        <v>0</v>
      </c>
      <c r="K50" s="500">
        <v>0</v>
      </c>
      <c r="L50" s="500">
        <v>0</v>
      </c>
      <c r="M50" s="500">
        <v>0</v>
      </c>
      <c r="N50" s="500">
        <v>0</v>
      </c>
      <c r="O50" s="301">
        <f t="shared" si="66"/>
        <v>28.935375000000001</v>
      </c>
      <c r="P50" s="302">
        <f t="shared" si="80"/>
        <v>28.935375000000001</v>
      </c>
      <c r="Q50" s="352"/>
      <c r="R50" s="313"/>
      <c r="S50" s="357"/>
      <c r="T50" s="358"/>
      <c r="U50" s="313"/>
      <c r="V50" s="359"/>
      <c r="W50" s="352"/>
      <c r="X50" s="398"/>
      <c r="Y50" s="299" t="s">
        <v>124</v>
      </c>
      <c r="Z50" s="515">
        <v>11063.36</v>
      </c>
      <c r="AA50" s="366">
        <v>0</v>
      </c>
      <c r="AB50" s="366">
        <v>9511.3629000000001</v>
      </c>
      <c r="AC50" s="366">
        <v>0</v>
      </c>
      <c r="AD50" s="318">
        <v>0</v>
      </c>
      <c r="AE50" s="366">
        <v>0</v>
      </c>
      <c r="AF50" s="366">
        <v>14578.0344</v>
      </c>
      <c r="AG50" s="366">
        <v>0</v>
      </c>
      <c r="AH50" s="366">
        <v>0</v>
      </c>
      <c r="AI50" s="366">
        <v>0</v>
      </c>
      <c r="AJ50" s="366">
        <v>0</v>
      </c>
      <c r="AK50" s="366">
        <v>0</v>
      </c>
      <c r="AL50" s="301">
        <f t="shared" si="70"/>
        <v>35152.757299999997</v>
      </c>
      <c r="AM50" s="302">
        <f>SUM(Z50:AK50)</f>
        <v>35152.757299999997</v>
      </c>
      <c r="AN50" s="352"/>
      <c r="AO50" s="377"/>
      <c r="AP50" s="299" t="s">
        <v>124</v>
      </c>
      <c r="AQ50" s="512">
        <v>23430.28</v>
      </c>
      <c r="AR50" s="311">
        <v>0</v>
      </c>
      <c r="AS50" s="311">
        <v>20778.0229</v>
      </c>
      <c r="AT50" s="311">
        <v>0</v>
      </c>
      <c r="AU50" s="326">
        <v>0</v>
      </c>
      <c r="AV50" s="535">
        <v>0</v>
      </c>
      <c r="AW50" s="535">
        <v>31597.124400000001</v>
      </c>
      <c r="AX50" s="534">
        <v>0</v>
      </c>
      <c r="AY50" s="534">
        <v>0</v>
      </c>
      <c r="AZ50" s="534">
        <v>0</v>
      </c>
      <c r="BA50" s="534">
        <v>0</v>
      </c>
      <c r="BB50" s="534">
        <v>0</v>
      </c>
      <c r="BC50" s="301">
        <f t="shared" si="71"/>
        <v>75805.427299999996</v>
      </c>
      <c r="BD50" s="302">
        <f t="shared" si="82"/>
        <v>75805.427299999996</v>
      </c>
    </row>
    <row r="51" spans="1:56" s="22" customFormat="1" ht="12">
      <c r="A51" s="475"/>
      <c r="B51" s="299" t="s">
        <v>139</v>
      </c>
      <c r="C51" s="499">
        <v>0</v>
      </c>
      <c r="D51" s="500">
        <v>0</v>
      </c>
      <c r="E51" s="516">
        <v>0</v>
      </c>
      <c r="F51" s="516">
        <v>0</v>
      </c>
      <c r="G51" s="516">
        <v>0</v>
      </c>
      <c r="H51" s="516">
        <v>0</v>
      </c>
      <c r="I51" s="516">
        <v>0</v>
      </c>
      <c r="J51" s="516">
        <v>0</v>
      </c>
      <c r="K51" s="516">
        <v>0</v>
      </c>
      <c r="L51" s="516">
        <v>0</v>
      </c>
      <c r="M51" s="500">
        <v>0</v>
      </c>
      <c r="N51" s="500">
        <v>0</v>
      </c>
      <c r="O51" s="301">
        <f t="shared" si="66"/>
        <v>0</v>
      </c>
      <c r="P51" s="302">
        <f>SUM(C51:N51)</f>
        <v>0</v>
      </c>
      <c r="Q51" s="352"/>
      <c r="R51" s="313"/>
      <c r="S51" s="357"/>
      <c r="T51" s="358"/>
      <c r="U51" s="313"/>
      <c r="V51" s="359"/>
      <c r="W51" s="352"/>
      <c r="X51" s="475"/>
      <c r="Y51" s="299" t="s">
        <v>139</v>
      </c>
      <c r="Z51" s="515">
        <v>0</v>
      </c>
      <c r="AA51" s="366">
        <v>0</v>
      </c>
      <c r="AB51" s="318">
        <v>0</v>
      </c>
      <c r="AC51" s="318">
        <v>0</v>
      </c>
      <c r="AD51" s="318">
        <v>0</v>
      </c>
      <c r="AE51" s="318">
        <v>0</v>
      </c>
      <c r="AF51" s="318">
        <v>0</v>
      </c>
      <c r="AG51" s="318">
        <v>0</v>
      </c>
      <c r="AH51" s="318">
        <v>0</v>
      </c>
      <c r="AI51" s="318">
        <v>0</v>
      </c>
      <c r="AJ51" s="366">
        <v>0</v>
      </c>
      <c r="AK51" s="366">
        <v>0</v>
      </c>
      <c r="AL51" s="301">
        <f t="shared" si="70"/>
        <v>0</v>
      </c>
      <c r="AM51" s="302">
        <f>SUM(Z51:AK51)</f>
        <v>0</v>
      </c>
      <c r="AN51" s="352"/>
      <c r="AO51" s="475"/>
      <c r="AP51" s="299" t="s">
        <v>139</v>
      </c>
      <c r="AQ51" s="512">
        <v>0</v>
      </c>
      <c r="AR51" s="311">
        <v>0</v>
      </c>
      <c r="AS51" s="311">
        <v>0</v>
      </c>
      <c r="AT51" s="311">
        <v>0</v>
      </c>
      <c r="AU51" s="326">
        <v>0</v>
      </c>
      <c r="AV51" s="535">
        <v>0</v>
      </c>
      <c r="AW51" s="535">
        <v>0</v>
      </c>
      <c r="AX51" s="535">
        <v>0</v>
      </c>
      <c r="AY51" s="535">
        <v>0</v>
      </c>
      <c r="AZ51" s="535">
        <v>0</v>
      </c>
      <c r="BA51" s="534">
        <v>0</v>
      </c>
      <c r="BB51" s="534">
        <v>0</v>
      </c>
      <c r="BC51" s="301">
        <f t="shared" si="71"/>
        <v>0</v>
      </c>
      <c r="BD51" s="302">
        <f>SUM(AQ51:BB51)</f>
        <v>0</v>
      </c>
    </row>
    <row r="52" spans="1:56" s="22" customFormat="1" ht="12">
      <c r="A52" s="310"/>
      <c r="B52" s="299" t="s">
        <v>193</v>
      </c>
      <c r="C52" s="499">
        <v>0</v>
      </c>
      <c r="D52" s="532">
        <v>0</v>
      </c>
      <c r="E52" s="516">
        <v>0</v>
      </c>
      <c r="F52" s="532">
        <v>0</v>
      </c>
      <c r="G52" s="516">
        <v>0</v>
      </c>
      <c r="H52" s="516">
        <v>0</v>
      </c>
      <c r="I52" s="516">
        <v>0</v>
      </c>
      <c r="J52" s="516">
        <v>0</v>
      </c>
      <c r="K52" s="509">
        <v>0</v>
      </c>
      <c r="L52" s="509">
        <v>0</v>
      </c>
      <c r="M52" s="509">
        <v>0</v>
      </c>
      <c r="N52" s="509">
        <v>0</v>
      </c>
      <c r="O52" s="301">
        <f t="shared" si="66"/>
        <v>0</v>
      </c>
      <c r="P52" s="302">
        <f>SUM(C52:N52)</f>
        <v>0</v>
      </c>
      <c r="Q52" s="352"/>
      <c r="R52" s="313"/>
      <c r="S52" s="357"/>
      <c r="T52" s="358"/>
      <c r="U52" s="313"/>
      <c r="V52" s="359"/>
      <c r="W52" s="352"/>
      <c r="X52" s="398"/>
      <c r="Y52" s="299" t="s">
        <v>193</v>
      </c>
      <c r="Z52" s="515">
        <v>0</v>
      </c>
      <c r="AA52" s="531"/>
      <c r="AB52" s="318">
        <v>0</v>
      </c>
      <c r="AC52" s="530">
        <v>0</v>
      </c>
      <c r="AD52" s="318">
        <v>0</v>
      </c>
      <c r="AE52" s="318">
        <v>0</v>
      </c>
      <c r="AF52" s="318">
        <v>0</v>
      </c>
      <c r="AG52" s="318">
        <v>0</v>
      </c>
      <c r="AH52" s="517">
        <v>0</v>
      </c>
      <c r="AI52" s="517">
        <v>0</v>
      </c>
      <c r="AJ52" s="517">
        <v>0</v>
      </c>
      <c r="AK52" s="517">
        <v>0</v>
      </c>
      <c r="AL52" s="301">
        <f t="shared" si="70"/>
        <v>0</v>
      </c>
      <c r="AM52" s="302">
        <f>SUM(Z52:AK52)</f>
        <v>0</v>
      </c>
      <c r="AN52" s="352"/>
      <c r="AO52" s="377"/>
      <c r="AP52" s="299" t="s">
        <v>193</v>
      </c>
      <c r="AQ52" s="512">
        <v>0</v>
      </c>
      <c r="AR52" s="311">
        <v>0</v>
      </c>
      <c r="AS52" s="311">
        <v>0</v>
      </c>
      <c r="AT52" s="311">
        <v>0</v>
      </c>
      <c r="AU52" s="326">
        <v>0</v>
      </c>
      <c r="AV52" s="535">
        <v>0</v>
      </c>
      <c r="AW52" s="535">
        <v>0</v>
      </c>
      <c r="AX52" s="535">
        <v>0</v>
      </c>
      <c r="AY52" s="536">
        <v>0</v>
      </c>
      <c r="AZ52" s="536">
        <v>0</v>
      </c>
      <c r="BA52" s="536">
        <v>0</v>
      </c>
      <c r="BB52" s="536">
        <v>0</v>
      </c>
      <c r="BC52" s="301">
        <f t="shared" si="71"/>
        <v>0</v>
      </c>
      <c r="BD52" s="302">
        <f>SUM(AQ52:BB52)</f>
        <v>0</v>
      </c>
    </row>
    <row r="53" spans="1:56" s="22" customFormat="1" ht="12">
      <c r="A53" s="310"/>
      <c r="B53" s="299" t="s">
        <v>194</v>
      </c>
      <c r="C53" s="499">
        <v>0</v>
      </c>
      <c r="D53" s="500">
        <v>0</v>
      </c>
      <c r="E53" s="500">
        <v>0</v>
      </c>
      <c r="F53" s="500">
        <v>0</v>
      </c>
      <c r="G53" s="516">
        <v>0</v>
      </c>
      <c r="H53" s="516">
        <v>0</v>
      </c>
      <c r="I53" s="516">
        <v>0</v>
      </c>
      <c r="J53" s="516">
        <v>0</v>
      </c>
      <c r="K53" s="500">
        <v>0</v>
      </c>
      <c r="L53" s="500">
        <v>0</v>
      </c>
      <c r="M53" s="500">
        <v>0</v>
      </c>
      <c r="N53" s="516">
        <v>0</v>
      </c>
      <c r="O53" s="301">
        <f t="shared" si="66"/>
        <v>0</v>
      </c>
      <c r="P53" s="302">
        <f t="shared" si="80"/>
        <v>0</v>
      </c>
      <c r="Q53" s="352"/>
      <c r="R53" s="313"/>
      <c r="S53" s="357"/>
      <c r="T53" s="358"/>
      <c r="U53" s="313"/>
      <c r="V53" s="359"/>
      <c r="W53" s="352"/>
      <c r="X53" s="398"/>
      <c r="Y53" s="299" t="s">
        <v>194</v>
      </c>
      <c r="Z53" s="515">
        <v>0</v>
      </c>
      <c r="AA53" s="366">
        <v>0</v>
      </c>
      <c r="AB53" s="366">
        <v>0</v>
      </c>
      <c r="AC53" s="366">
        <v>0</v>
      </c>
      <c r="AD53" s="318">
        <v>0</v>
      </c>
      <c r="AE53" s="318">
        <v>0</v>
      </c>
      <c r="AF53" s="318">
        <v>0</v>
      </c>
      <c r="AG53" s="318">
        <v>0</v>
      </c>
      <c r="AH53" s="366">
        <v>0</v>
      </c>
      <c r="AI53" s="366">
        <v>0</v>
      </c>
      <c r="AJ53" s="366">
        <v>0</v>
      </c>
      <c r="AK53" s="318">
        <v>0</v>
      </c>
      <c r="AL53" s="301">
        <f t="shared" si="70"/>
        <v>0</v>
      </c>
      <c r="AM53" s="302">
        <f t="shared" si="81"/>
        <v>0</v>
      </c>
      <c r="AN53" s="352"/>
      <c r="AO53" s="377"/>
      <c r="AP53" s="299" t="s">
        <v>194</v>
      </c>
      <c r="AQ53" s="512">
        <v>0</v>
      </c>
      <c r="AR53" s="311">
        <v>0</v>
      </c>
      <c r="AS53" s="311">
        <v>0</v>
      </c>
      <c r="AT53" s="311">
        <v>0</v>
      </c>
      <c r="AU53" s="326">
        <v>0</v>
      </c>
      <c r="AV53" s="535">
        <v>0</v>
      </c>
      <c r="AW53" s="535">
        <v>0</v>
      </c>
      <c r="AX53" s="535">
        <v>0</v>
      </c>
      <c r="AY53" s="534">
        <v>0</v>
      </c>
      <c r="AZ53" s="534">
        <v>0</v>
      </c>
      <c r="BA53" s="534">
        <v>0</v>
      </c>
      <c r="BB53" s="535">
        <v>0</v>
      </c>
      <c r="BC53" s="301">
        <f t="shared" si="71"/>
        <v>0</v>
      </c>
      <c r="BD53" s="302">
        <f t="shared" si="82"/>
        <v>0</v>
      </c>
    </row>
    <row r="54" spans="1:56" s="22" customFormat="1" thickBot="1">
      <c r="A54" s="329"/>
      <c r="B54" s="339" t="s">
        <v>18</v>
      </c>
      <c r="C54" s="513">
        <f t="shared" ref="C54:N54" si="83">C52-C53</f>
        <v>0</v>
      </c>
      <c r="D54" s="345">
        <f t="shared" si="83"/>
        <v>0</v>
      </c>
      <c r="E54" s="345">
        <f t="shared" si="83"/>
        <v>0</v>
      </c>
      <c r="F54" s="345">
        <f t="shared" si="83"/>
        <v>0</v>
      </c>
      <c r="G54" s="356">
        <f t="shared" si="83"/>
        <v>0</v>
      </c>
      <c r="H54" s="356">
        <f t="shared" si="83"/>
        <v>0</v>
      </c>
      <c r="I54" s="356">
        <f t="shared" si="83"/>
        <v>0</v>
      </c>
      <c r="J54" s="356">
        <f t="shared" si="83"/>
        <v>0</v>
      </c>
      <c r="K54" s="345">
        <f t="shared" si="83"/>
        <v>0</v>
      </c>
      <c r="L54" s="345">
        <f t="shared" si="83"/>
        <v>0</v>
      </c>
      <c r="M54" s="345">
        <f t="shared" si="83"/>
        <v>0</v>
      </c>
      <c r="N54" s="356">
        <f t="shared" si="83"/>
        <v>0</v>
      </c>
      <c r="O54" s="306">
        <f t="shared" si="66"/>
        <v>0</v>
      </c>
      <c r="P54" s="307">
        <f t="shared" si="80"/>
        <v>0</v>
      </c>
      <c r="Q54" s="360"/>
      <c r="R54" s="320"/>
      <c r="S54" s="321"/>
      <c r="T54" s="322"/>
      <c r="U54" s="320"/>
      <c r="V54" s="355"/>
      <c r="W54" s="360"/>
      <c r="X54" s="399"/>
      <c r="Y54" s="339" t="s">
        <v>18</v>
      </c>
      <c r="Z54" s="513">
        <f t="shared" ref="Z54:AK54" si="84">Z52-Z53</f>
        <v>0</v>
      </c>
      <c r="AA54" s="345">
        <f t="shared" si="84"/>
        <v>0</v>
      </c>
      <c r="AB54" s="345">
        <f t="shared" si="84"/>
        <v>0</v>
      </c>
      <c r="AC54" s="345">
        <f t="shared" si="84"/>
        <v>0</v>
      </c>
      <c r="AD54" s="356">
        <f t="shared" si="84"/>
        <v>0</v>
      </c>
      <c r="AE54" s="356">
        <f t="shared" si="84"/>
        <v>0</v>
      </c>
      <c r="AF54" s="356">
        <f t="shared" si="84"/>
        <v>0</v>
      </c>
      <c r="AG54" s="356">
        <f t="shared" si="84"/>
        <v>0</v>
      </c>
      <c r="AH54" s="345">
        <f t="shared" si="84"/>
        <v>0</v>
      </c>
      <c r="AI54" s="345">
        <f t="shared" si="84"/>
        <v>0</v>
      </c>
      <c r="AJ54" s="345">
        <f t="shared" si="84"/>
        <v>0</v>
      </c>
      <c r="AK54" s="356">
        <f t="shared" si="84"/>
        <v>0</v>
      </c>
      <c r="AL54" s="306">
        <f t="shared" si="70"/>
        <v>0</v>
      </c>
      <c r="AM54" s="307">
        <f t="shared" si="81"/>
        <v>0</v>
      </c>
      <c r="AN54" s="360"/>
      <c r="AO54" s="378"/>
      <c r="AP54" s="339" t="s">
        <v>18</v>
      </c>
      <c r="AQ54" s="512">
        <f>AQ52-AQ53</f>
        <v>0</v>
      </c>
      <c r="AR54" s="311">
        <f t="shared" ref="AR54:BB54" si="85">AR52-AR53</f>
        <v>0</v>
      </c>
      <c r="AS54" s="311">
        <f t="shared" si="85"/>
        <v>0</v>
      </c>
      <c r="AT54" s="311">
        <f t="shared" si="85"/>
        <v>0</v>
      </c>
      <c r="AU54" s="326">
        <f t="shared" si="85"/>
        <v>0</v>
      </c>
      <c r="AV54" s="356">
        <f t="shared" si="85"/>
        <v>0</v>
      </c>
      <c r="AW54" s="356">
        <f t="shared" si="85"/>
        <v>0</v>
      </c>
      <c r="AX54" s="356">
        <f t="shared" si="85"/>
        <v>0</v>
      </c>
      <c r="AY54" s="345">
        <f t="shared" si="85"/>
        <v>0</v>
      </c>
      <c r="AZ54" s="345">
        <f t="shared" si="85"/>
        <v>0</v>
      </c>
      <c r="BA54" s="345">
        <f t="shared" si="85"/>
        <v>0</v>
      </c>
      <c r="BB54" s="356">
        <f t="shared" si="85"/>
        <v>0</v>
      </c>
      <c r="BC54" s="306">
        <f t="shared" si="71"/>
        <v>0</v>
      </c>
      <c r="BD54" s="307">
        <f t="shared" si="82"/>
        <v>0</v>
      </c>
    </row>
    <row r="55" spans="1:56" s="22" customFormat="1" ht="12" customHeight="1">
      <c r="A55" s="571" t="s">
        <v>85</v>
      </c>
      <c r="B55" s="299" t="s">
        <v>86</v>
      </c>
      <c r="C55" s="510">
        <f t="shared" ref="C55:P55" si="86">C7+C15+C23+C39+C47+C31</f>
        <v>0</v>
      </c>
      <c r="D55" s="511">
        <f t="shared" si="86"/>
        <v>0</v>
      </c>
      <c r="E55" s="511">
        <f t="shared" si="86"/>
        <v>0</v>
      </c>
      <c r="F55" s="511">
        <f t="shared" si="86"/>
        <v>0</v>
      </c>
      <c r="G55" s="514">
        <f t="shared" si="86"/>
        <v>0</v>
      </c>
      <c r="H55" s="514">
        <f t="shared" si="86"/>
        <v>0</v>
      </c>
      <c r="I55" s="514">
        <f t="shared" si="86"/>
        <v>0</v>
      </c>
      <c r="J55" s="514">
        <f t="shared" si="86"/>
        <v>0</v>
      </c>
      <c r="K55" s="511">
        <f t="shared" si="86"/>
        <v>0</v>
      </c>
      <c r="L55" s="511">
        <f t="shared" si="86"/>
        <v>67.83</v>
      </c>
      <c r="M55" s="511">
        <f t="shared" si="86"/>
        <v>232.395445</v>
      </c>
      <c r="N55" s="514">
        <f t="shared" si="86"/>
        <v>190.30034499999999</v>
      </c>
      <c r="O55" s="333">
        <f t="shared" si="66"/>
        <v>0</v>
      </c>
      <c r="P55" s="334">
        <f t="shared" si="86"/>
        <v>490.52579000000003</v>
      </c>
      <c r="Q55" s="352"/>
      <c r="R55" s="313"/>
      <c r="S55" s="314"/>
      <c r="T55" s="315">
        <f t="shared" ref="T55:T61" si="87">O55/$O$3</f>
        <v>0</v>
      </c>
      <c r="U55" s="313">
        <f t="shared" ref="U55:U61" si="88">+O55/$I$1</f>
        <v>0</v>
      </c>
      <c r="V55" s="353">
        <f>IF(ISERR(O55/$O$55),0,(O55/$O$55))</f>
        <v>0</v>
      </c>
      <c r="W55" s="352"/>
      <c r="X55" s="398"/>
      <c r="Y55" s="299" t="s">
        <v>86</v>
      </c>
      <c r="Z55" s="510">
        <f t="shared" ref="Z55:AK55" si="89">Z7+Z15+Z23+Z39+Z47+Z31</f>
        <v>0</v>
      </c>
      <c r="AA55" s="511">
        <f t="shared" si="89"/>
        <v>0</v>
      </c>
      <c r="AB55" s="511">
        <f t="shared" si="89"/>
        <v>0</v>
      </c>
      <c r="AC55" s="511">
        <f t="shared" si="89"/>
        <v>0</v>
      </c>
      <c r="AD55" s="514">
        <f t="shared" si="89"/>
        <v>0</v>
      </c>
      <c r="AE55" s="514">
        <f t="shared" si="89"/>
        <v>0</v>
      </c>
      <c r="AF55" s="514">
        <f t="shared" si="89"/>
        <v>0</v>
      </c>
      <c r="AG55" s="514">
        <f t="shared" si="89"/>
        <v>0</v>
      </c>
      <c r="AH55" s="511">
        <f t="shared" si="89"/>
        <v>494082.68349999998</v>
      </c>
      <c r="AI55" s="511">
        <f t="shared" si="89"/>
        <v>9706.75</v>
      </c>
      <c r="AJ55" s="511">
        <f t="shared" si="89"/>
        <v>-19944.9522</v>
      </c>
      <c r="AK55" s="514">
        <f t="shared" si="89"/>
        <v>17838.433700000001</v>
      </c>
      <c r="AL55" s="333">
        <f t="shared" si="70"/>
        <v>0</v>
      </c>
      <c r="AM55" s="334">
        <f t="shared" ref="AM55:AM62" si="90">SUM(Z55:AK55)</f>
        <v>501682.91499999998</v>
      </c>
      <c r="AN55" s="352"/>
      <c r="AO55" s="377"/>
      <c r="AP55" s="299" t="s">
        <v>86</v>
      </c>
      <c r="AQ55" s="510">
        <f t="shared" ref="AQ55:BD55" si="91">AQ7+AQ15+AQ23+AQ39+AQ47+AQ31</f>
        <v>0</v>
      </c>
      <c r="AR55" s="511">
        <f t="shared" si="91"/>
        <v>0</v>
      </c>
      <c r="AS55" s="511">
        <f t="shared" si="91"/>
        <v>0</v>
      </c>
      <c r="AT55" s="511">
        <f t="shared" si="91"/>
        <v>0</v>
      </c>
      <c r="AU55" s="514">
        <f t="shared" si="91"/>
        <v>0</v>
      </c>
      <c r="AV55" s="514">
        <f t="shared" si="91"/>
        <v>0</v>
      </c>
      <c r="AW55" s="514">
        <f t="shared" si="91"/>
        <v>0</v>
      </c>
      <c r="AX55" s="514">
        <f t="shared" si="91"/>
        <v>0</v>
      </c>
      <c r="AY55" s="511">
        <f t="shared" si="91"/>
        <v>0</v>
      </c>
      <c r="AZ55" s="511">
        <f t="shared" si="91"/>
        <v>55688.350000000006</v>
      </c>
      <c r="BA55" s="511">
        <f t="shared" si="91"/>
        <v>195402.87780000002</v>
      </c>
      <c r="BB55" s="514">
        <f t="shared" si="91"/>
        <v>171847.45370000001</v>
      </c>
      <c r="BC55" s="333">
        <f t="shared" si="71"/>
        <v>0</v>
      </c>
      <c r="BD55" s="334">
        <f t="shared" si="91"/>
        <v>422938.68150000001</v>
      </c>
    </row>
    <row r="56" spans="1:56" s="22" customFormat="1" ht="12">
      <c r="A56" s="571"/>
      <c r="B56" s="299" t="s">
        <v>96</v>
      </c>
      <c r="C56" s="512">
        <f t="shared" ref="C56:P56" si="92">C8+C16+C24+C40+C48+C32</f>
        <v>94.333699999999993</v>
      </c>
      <c r="D56" s="311">
        <f t="shared" si="92"/>
        <v>141.8862</v>
      </c>
      <c r="E56" s="311">
        <f t="shared" si="92"/>
        <v>147.59866</v>
      </c>
      <c r="F56" s="311">
        <f t="shared" si="92"/>
        <v>180.67274500000002</v>
      </c>
      <c r="G56" s="326">
        <f t="shared" si="92"/>
        <v>123.0762</v>
      </c>
      <c r="H56" s="326">
        <f t="shared" si="92"/>
        <v>176.90910250000002</v>
      </c>
      <c r="I56" s="326">
        <f t="shared" si="92"/>
        <v>157.45609999999999</v>
      </c>
      <c r="J56" s="326">
        <f t="shared" si="92"/>
        <v>135.50639999999999</v>
      </c>
      <c r="K56" s="311">
        <f t="shared" si="92"/>
        <v>207.48660000000001</v>
      </c>
      <c r="L56" s="311">
        <f t="shared" si="92"/>
        <v>128.76584</v>
      </c>
      <c r="M56" s="311">
        <f t="shared" si="92"/>
        <v>104.06156999999999</v>
      </c>
      <c r="N56" s="326">
        <f t="shared" si="92"/>
        <v>149.83466999999999</v>
      </c>
      <c r="O56" s="301">
        <f t="shared" si="66"/>
        <v>1157.4391074999999</v>
      </c>
      <c r="P56" s="302">
        <f t="shared" si="92"/>
        <v>1747.5877875000001</v>
      </c>
      <c r="Q56" s="352"/>
      <c r="R56" s="313">
        <f t="shared" ref="R56:R60" si="93">+O56-O55</f>
        <v>1157.4391074999999</v>
      </c>
      <c r="S56" s="314">
        <f t="shared" ref="S56:S60" si="94">IF(ISERR(R56/O55),0,(R56/O55))</f>
        <v>0</v>
      </c>
      <c r="T56" s="315">
        <f t="shared" si="87"/>
        <v>4.5568468799212596</v>
      </c>
      <c r="U56" s="313">
        <f t="shared" si="88"/>
        <v>144.67988843749998</v>
      </c>
      <c r="V56" s="353">
        <f t="shared" ref="V56:V60" si="95">O56/$O$56</f>
        <v>1</v>
      </c>
      <c r="W56" s="352"/>
      <c r="X56" s="398"/>
      <c r="Y56" s="299" t="s">
        <v>96</v>
      </c>
      <c r="Z56" s="512">
        <f t="shared" ref="Z56:AK56" si="96">Z8+Z16+Z24+Z40+Z48+Z32</f>
        <v>17622.082699999999</v>
      </c>
      <c r="AA56" s="311">
        <f t="shared" si="96"/>
        <v>29089.451400000002</v>
      </c>
      <c r="AB56" s="311">
        <f t="shared" si="96"/>
        <v>7457.0385999999999</v>
      </c>
      <c r="AC56" s="311">
        <f t="shared" si="96"/>
        <v>38985.0072</v>
      </c>
      <c r="AD56" s="326">
        <f t="shared" si="96"/>
        <v>40184.6711</v>
      </c>
      <c r="AE56" s="326">
        <f t="shared" si="96"/>
        <v>44461.304600000003</v>
      </c>
      <c r="AF56" s="326">
        <f t="shared" si="96"/>
        <v>38480.977100000004</v>
      </c>
      <c r="AG56" s="326">
        <f t="shared" si="96"/>
        <v>49419.497199999998</v>
      </c>
      <c r="AH56" s="311">
        <f t="shared" si="96"/>
        <v>54540.679199999999</v>
      </c>
      <c r="AI56" s="311">
        <f t="shared" si="96"/>
        <v>32331.107599999999</v>
      </c>
      <c r="AJ56" s="311">
        <f t="shared" si="96"/>
        <v>38981.4761</v>
      </c>
      <c r="AK56" s="326">
        <f t="shared" si="96"/>
        <v>44782.228899999995</v>
      </c>
      <c r="AL56" s="301">
        <f t="shared" si="70"/>
        <v>265700.02990000002</v>
      </c>
      <c r="AM56" s="302">
        <f t="shared" si="90"/>
        <v>436335.52170000004</v>
      </c>
      <c r="AN56" s="352"/>
      <c r="AO56" s="377"/>
      <c r="AP56" s="299" t="s">
        <v>96</v>
      </c>
      <c r="AQ56" s="512">
        <f t="shared" ref="AQ56:BD56" si="97">AQ8+AQ16+AQ24+AQ40+AQ48+AQ32</f>
        <v>83518.742700000003</v>
      </c>
      <c r="AR56" s="311">
        <f t="shared" si="97"/>
        <v>117328.4814</v>
      </c>
      <c r="AS56" s="311">
        <f t="shared" si="97"/>
        <v>86014.138600000006</v>
      </c>
      <c r="AT56" s="311">
        <f t="shared" si="97"/>
        <v>173711.24720000001</v>
      </c>
      <c r="AU56" s="326">
        <f t="shared" si="97"/>
        <v>126961.14110000001</v>
      </c>
      <c r="AV56" s="326">
        <f t="shared" si="97"/>
        <v>157157.3346</v>
      </c>
      <c r="AW56" s="326">
        <f t="shared" si="97"/>
        <v>128014.2971</v>
      </c>
      <c r="AX56" s="326">
        <f t="shared" si="97"/>
        <v>142535.64720000001</v>
      </c>
      <c r="AY56" s="311">
        <f t="shared" si="97"/>
        <v>174221.99919999999</v>
      </c>
      <c r="AZ56" s="311">
        <f t="shared" si="97"/>
        <v>98079.717600000004</v>
      </c>
      <c r="BA56" s="311">
        <f t="shared" si="97"/>
        <v>110980.0361</v>
      </c>
      <c r="BB56" s="326">
        <f t="shared" si="97"/>
        <v>130176.2289</v>
      </c>
      <c r="BC56" s="301">
        <f t="shared" si="71"/>
        <v>1015241.0299000001</v>
      </c>
      <c r="BD56" s="302">
        <f t="shared" si="97"/>
        <v>1528699.0116999999</v>
      </c>
    </row>
    <row r="57" spans="1:56" s="22" customFormat="1" ht="12" customHeight="1">
      <c r="A57" s="377"/>
      <c r="B57" s="299" t="s">
        <v>119</v>
      </c>
      <c r="C57" s="515">
        <f t="shared" ref="C57:P57" si="98">C9+C17+C25+C41+C49+C33</f>
        <v>182.05417</v>
      </c>
      <c r="D57" s="366">
        <f t="shared" si="98"/>
        <v>130.48678999999998</v>
      </c>
      <c r="E57" s="366">
        <f t="shared" si="98"/>
        <v>174.47894499999998</v>
      </c>
      <c r="F57" s="366">
        <f t="shared" si="98"/>
        <v>189.38096999999999</v>
      </c>
      <c r="G57" s="318">
        <f t="shared" si="98"/>
        <v>197.70567</v>
      </c>
      <c r="H57" s="318">
        <f t="shared" si="98"/>
        <v>170.54589999999999</v>
      </c>
      <c r="I57" s="318">
        <f t="shared" si="98"/>
        <v>150.32977</v>
      </c>
      <c r="J57" s="318">
        <f t="shared" si="98"/>
        <v>107.97879999999999</v>
      </c>
      <c r="K57" s="366">
        <f t="shared" si="98"/>
        <v>176.86396999999999</v>
      </c>
      <c r="L57" s="366">
        <f t="shared" si="98"/>
        <v>153.1586825</v>
      </c>
      <c r="M57" s="366">
        <f t="shared" si="98"/>
        <v>125.13388999999999</v>
      </c>
      <c r="N57" s="318">
        <f t="shared" si="98"/>
        <v>152.45629499999998</v>
      </c>
      <c r="O57" s="301">
        <f t="shared" si="66"/>
        <v>1302.9610150000003</v>
      </c>
      <c r="P57" s="302">
        <f t="shared" si="98"/>
        <v>1910.5738524999999</v>
      </c>
      <c r="Q57" s="352"/>
      <c r="R57" s="313">
        <f t="shared" si="93"/>
        <v>145.52190750000045</v>
      </c>
      <c r="S57" s="314">
        <f t="shared" si="94"/>
        <v>0.12572748454501351</v>
      </c>
      <c r="T57" s="315">
        <f t="shared" si="87"/>
        <v>5.1297677755905529</v>
      </c>
      <c r="U57" s="313">
        <f t="shared" si="88"/>
        <v>162.87012687500004</v>
      </c>
      <c r="V57" s="353">
        <f t="shared" si="95"/>
        <v>1.1257274845450136</v>
      </c>
      <c r="W57" s="352"/>
      <c r="X57" s="398"/>
      <c r="Y57" s="299" t="s">
        <v>119</v>
      </c>
      <c r="Z57" s="515">
        <f t="shared" ref="Z57:AK57" si="99">Z9+Z17+Z25+Z41+Z49+Z33</f>
        <v>67533.583299999998</v>
      </c>
      <c r="AA57" s="366">
        <f t="shared" si="99"/>
        <v>56343.734200000006</v>
      </c>
      <c r="AB57" s="366">
        <f t="shared" si="99"/>
        <v>67457.549500000008</v>
      </c>
      <c r="AC57" s="366">
        <f t="shared" si="99"/>
        <v>77571.189700000003</v>
      </c>
      <c r="AD57" s="318">
        <f t="shared" si="99"/>
        <v>76331.589299999992</v>
      </c>
      <c r="AE57" s="318">
        <f t="shared" si="99"/>
        <v>59205.175999999992</v>
      </c>
      <c r="AF57" s="318">
        <f t="shared" si="99"/>
        <v>61286.956100000003</v>
      </c>
      <c r="AG57" s="318">
        <f t="shared" si="99"/>
        <v>37745.100599999998</v>
      </c>
      <c r="AH57" s="366">
        <f t="shared" si="99"/>
        <v>66871.356200000009</v>
      </c>
      <c r="AI57" s="366">
        <f t="shared" si="99"/>
        <v>57238.1469</v>
      </c>
      <c r="AJ57" s="366">
        <f t="shared" si="99"/>
        <v>34626.040000000008</v>
      </c>
      <c r="AK57" s="318">
        <f t="shared" si="99"/>
        <v>66384.053899999999</v>
      </c>
      <c r="AL57" s="301">
        <f t="shared" si="70"/>
        <v>503474.8787</v>
      </c>
      <c r="AM57" s="302">
        <f t="shared" si="90"/>
        <v>728594.47570000007</v>
      </c>
      <c r="AN57" s="352"/>
      <c r="AO57" s="377"/>
      <c r="AP57" s="299" t="s">
        <v>119</v>
      </c>
      <c r="AQ57" s="515">
        <f t="shared" ref="AQ57:BD57" si="100">AQ9+AQ17+AQ25+AQ41+AQ49+AQ33</f>
        <v>185739.12330000004</v>
      </c>
      <c r="AR57" s="366">
        <f t="shared" si="100"/>
        <v>127382.1342</v>
      </c>
      <c r="AS57" s="366">
        <f t="shared" si="100"/>
        <v>157971.8995</v>
      </c>
      <c r="AT57" s="366">
        <f t="shared" si="100"/>
        <v>192924.7997</v>
      </c>
      <c r="AU57" s="318">
        <f t="shared" si="100"/>
        <v>195079.51929999999</v>
      </c>
      <c r="AV57" s="318">
        <f t="shared" si="100"/>
        <v>160491.016</v>
      </c>
      <c r="AW57" s="318">
        <f t="shared" si="100"/>
        <v>154681.58610000001</v>
      </c>
      <c r="AX57" s="318">
        <f t="shared" si="100"/>
        <v>100743.3606</v>
      </c>
      <c r="AY57" s="366">
        <f t="shared" si="100"/>
        <v>184352.52620000002</v>
      </c>
      <c r="AZ57" s="366">
        <f t="shared" si="100"/>
        <v>153528.2169</v>
      </c>
      <c r="BA57" s="366">
        <f t="shared" si="100"/>
        <v>106131.40999999999</v>
      </c>
      <c r="BB57" s="318">
        <f t="shared" si="100"/>
        <v>168275.64390000002</v>
      </c>
      <c r="BC57" s="301">
        <f t="shared" si="71"/>
        <v>1275013.4387000001</v>
      </c>
      <c r="BD57" s="302">
        <f t="shared" si="100"/>
        <v>1887301.2357000001</v>
      </c>
    </row>
    <row r="58" spans="1:56" s="22" customFormat="1" ht="12">
      <c r="A58" s="377"/>
      <c r="B58" s="299" t="s">
        <v>124</v>
      </c>
      <c r="C58" s="515">
        <f t="shared" ref="C58:P58" si="101">C10+C18+C26+C42+C50+C34</f>
        <v>133.00349499999999</v>
      </c>
      <c r="D58" s="366">
        <f t="shared" si="101"/>
        <v>155.90995000000001</v>
      </c>
      <c r="E58" s="366">
        <f t="shared" si="101"/>
        <v>136.34694500000001</v>
      </c>
      <c r="F58" s="366">
        <f t="shared" si="101"/>
        <v>182.10711500000002</v>
      </c>
      <c r="G58" s="318">
        <f t="shared" si="101"/>
        <v>136.0716425</v>
      </c>
      <c r="H58" s="318">
        <f>H10+H18+H26+H42+H50+H34</f>
        <v>181.90729999999999</v>
      </c>
      <c r="I58" s="318">
        <f t="shared" si="101"/>
        <v>188.03397000000001</v>
      </c>
      <c r="J58" s="318">
        <f t="shared" si="101"/>
        <v>85.137500000000003</v>
      </c>
      <c r="K58" s="366">
        <f t="shared" si="101"/>
        <v>390.30236749999995</v>
      </c>
      <c r="L58" s="366">
        <f t="shared" si="101"/>
        <v>220.5127075</v>
      </c>
      <c r="M58" s="366">
        <f t="shared" si="101"/>
        <v>133.24099999999999</v>
      </c>
      <c r="N58" s="366">
        <f t="shared" si="101"/>
        <v>156.06570249999999</v>
      </c>
      <c r="O58" s="301">
        <f t="shared" si="66"/>
        <v>1198.5179175000001</v>
      </c>
      <c r="P58" s="302">
        <f t="shared" si="101"/>
        <v>2098.6396949999998</v>
      </c>
      <c r="Q58" s="352"/>
      <c r="R58" s="313">
        <f t="shared" si="93"/>
        <v>-104.44309750000025</v>
      </c>
      <c r="S58" s="314">
        <f t="shared" si="94"/>
        <v>-8.0158267436727743E-2</v>
      </c>
      <c r="T58" s="315">
        <f t="shared" si="87"/>
        <v>4.7185744783464569</v>
      </c>
      <c r="U58" s="313">
        <f t="shared" si="88"/>
        <v>149.81473968750001</v>
      </c>
      <c r="V58" s="353">
        <f t="shared" si="95"/>
        <v>1.0354911197779795</v>
      </c>
      <c r="W58" s="352"/>
      <c r="X58" s="398"/>
      <c r="Y58" s="299" t="s">
        <v>124</v>
      </c>
      <c r="Z58" s="515">
        <f t="shared" ref="Z58:AB58" si="102">Z10+Z18+Z26+Z42+Z50+Z34</f>
        <v>56924.687600000005</v>
      </c>
      <c r="AA58" s="366">
        <f t="shared" si="102"/>
        <v>57577.775300000008</v>
      </c>
      <c r="AB58" s="366">
        <f t="shared" si="102"/>
        <v>47537.128799999991</v>
      </c>
      <c r="AC58" s="366">
        <f>AC10+AC18+AC26+AC42+AC50+AC34</f>
        <v>80420.071299999996</v>
      </c>
      <c r="AD58" s="318">
        <f t="shared" ref="AD58:AK58" si="103">AD10+AD18+AD26+AD42+AD50+AD34</f>
        <v>51423.587599999999</v>
      </c>
      <c r="AE58" s="318">
        <f t="shared" si="103"/>
        <v>97889.786299999992</v>
      </c>
      <c r="AF58" s="318">
        <f t="shared" si="103"/>
        <v>80651.172200000001</v>
      </c>
      <c r="AG58" s="318">
        <f t="shared" si="103"/>
        <v>41860.678799999994</v>
      </c>
      <c r="AH58" s="366">
        <f t="shared" si="103"/>
        <v>135732.0999</v>
      </c>
      <c r="AI58" s="366">
        <f t="shared" si="103"/>
        <v>125984.97589999999</v>
      </c>
      <c r="AJ58" s="366">
        <f t="shared" si="103"/>
        <v>44751.039999999994</v>
      </c>
      <c r="AK58" s="366">
        <f t="shared" si="103"/>
        <v>58788.749999999993</v>
      </c>
      <c r="AL58" s="301">
        <f t="shared" si="70"/>
        <v>514284.88789999997</v>
      </c>
      <c r="AM58" s="302">
        <f t="shared" si="90"/>
        <v>879541.7537</v>
      </c>
      <c r="AN58" s="352"/>
      <c r="AO58" s="377"/>
      <c r="AP58" s="299" t="s">
        <v>124</v>
      </c>
      <c r="AQ58" s="515">
        <f t="shared" ref="AQ58:BD59" si="104">AQ10+AQ18+AQ26+AQ42+AQ50+AQ34</f>
        <v>143599.3376</v>
      </c>
      <c r="AR58" s="366">
        <f t="shared" si="104"/>
        <v>150256.16530000002</v>
      </c>
      <c r="AS58" s="366">
        <f t="shared" si="104"/>
        <v>126086.9688</v>
      </c>
      <c r="AT58" s="366">
        <f t="shared" si="104"/>
        <v>198119.48130000001</v>
      </c>
      <c r="AU58" s="318">
        <f t="shared" si="104"/>
        <v>137362.88760000002</v>
      </c>
      <c r="AV58" s="318">
        <f t="shared" si="104"/>
        <v>224968.20630000002</v>
      </c>
      <c r="AW58" s="318">
        <f t="shared" si="104"/>
        <v>216272.71219999998</v>
      </c>
      <c r="AX58" s="318">
        <f t="shared" si="104"/>
        <v>95255.588799999998</v>
      </c>
      <c r="AY58" s="366">
        <f t="shared" si="104"/>
        <v>395977.87989999994</v>
      </c>
      <c r="AZ58" s="366">
        <f t="shared" si="104"/>
        <v>306447.48590000003</v>
      </c>
      <c r="BA58" s="366">
        <f t="shared" si="104"/>
        <v>128781.7</v>
      </c>
      <c r="BB58" s="366">
        <f t="shared" si="104"/>
        <v>160099.86000000002</v>
      </c>
      <c r="BC58" s="301">
        <f t="shared" si="71"/>
        <v>1291921.3478999999</v>
      </c>
      <c r="BD58" s="302">
        <f t="shared" si="104"/>
        <v>2283228.2736999998</v>
      </c>
    </row>
    <row r="59" spans="1:56" s="22" customFormat="1" ht="12">
      <c r="A59" s="475"/>
      <c r="B59" s="299" t="s">
        <v>139</v>
      </c>
      <c r="C59" s="515">
        <f>C11+C19+C27+C43+C51+C35</f>
        <v>115.028575</v>
      </c>
      <c r="D59" s="366">
        <f t="shared" ref="D59:P59" si="105">D11+D19+D27+D43+D51+D35</f>
        <v>54.0313175</v>
      </c>
      <c r="E59" s="318">
        <f t="shared" si="105"/>
        <v>112.92075</v>
      </c>
      <c r="F59" s="318">
        <f t="shared" si="105"/>
        <v>155.00973999999999</v>
      </c>
      <c r="G59" s="318">
        <f t="shared" si="105"/>
        <v>253.38807</v>
      </c>
      <c r="H59" s="318">
        <f t="shared" si="105"/>
        <v>206.29349999999999</v>
      </c>
      <c r="I59" s="318">
        <f t="shared" si="105"/>
        <v>243.84441650000002</v>
      </c>
      <c r="J59" s="318">
        <f t="shared" si="105"/>
        <v>224.11745000000002</v>
      </c>
      <c r="K59" s="318">
        <f t="shared" si="105"/>
        <v>168.62527</v>
      </c>
      <c r="L59" s="318">
        <f t="shared" si="105"/>
        <v>259.02707199999998</v>
      </c>
      <c r="M59" s="366">
        <f t="shared" si="105"/>
        <v>349.62464</v>
      </c>
      <c r="N59" s="366">
        <f t="shared" si="105"/>
        <v>148.21420000000001</v>
      </c>
      <c r="O59" s="301">
        <f t="shared" si="66"/>
        <v>1364.6338189999999</v>
      </c>
      <c r="P59" s="302">
        <f t="shared" si="105"/>
        <v>2290.1250010000003</v>
      </c>
      <c r="Q59" s="352"/>
      <c r="R59" s="313">
        <f t="shared" si="93"/>
        <v>166.11590149999984</v>
      </c>
      <c r="S59" s="314">
        <f t="shared" si="94"/>
        <v>0.13860109980374977</v>
      </c>
      <c r="T59" s="315">
        <f t="shared" si="87"/>
        <v>5.372574090551181</v>
      </c>
      <c r="U59" s="313">
        <f t="shared" si="88"/>
        <v>170.57922737499999</v>
      </c>
      <c r="V59" s="353">
        <f t="shared" si="95"/>
        <v>1.1790113278162238</v>
      </c>
      <c r="W59" s="352"/>
      <c r="X59" s="475"/>
      <c r="Y59" s="299" t="s">
        <v>139</v>
      </c>
      <c r="Z59" s="515">
        <f>Z11+Z19+Z27+Z43+Z51+Z35</f>
        <v>39724.551400000004</v>
      </c>
      <c r="AA59" s="366">
        <f t="shared" ref="AA59:AM59" si="106">AA11+AA19+AA27+AA43+AA51+AA35</f>
        <v>33887.761600000005</v>
      </c>
      <c r="AB59" s="318">
        <f t="shared" si="106"/>
        <v>33276.465499999998</v>
      </c>
      <c r="AC59" s="318">
        <f t="shared" si="106"/>
        <v>55027.075000000004</v>
      </c>
      <c r="AD59" s="318">
        <f t="shared" si="106"/>
        <v>113584.4093</v>
      </c>
      <c r="AE59" s="318">
        <f t="shared" si="106"/>
        <v>75389.665699999998</v>
      </c>
      <c r="AF59" s="318">
        <f t="shared" si="106"/>
        <v>97351.551699999996</v>
      </c>
      <c r="AG59" s="318">
        <f t="shared" si="106"/>
        <v>111243.50080000001</v>
      </c>
      <c r="AH59" s="318">
        <f t="shared" si="106"/>
        <v>68462.915200000003</v>
      </c>
      <c r="AI59" s="318">
        <f t="shared" si="106"/>
        <v>124606.045</v>
      </c>
      <c r="AJ59" s="366">
        <f t="shared" si="106"/>
        <v>137050.2297</v>
      </c>
      <c r="AK59" s="366">
        <f t="shared" si="106"/>
        <v>84375.545700000002</v>
      </c>
      <c r="AL59" s="301">
        <f t="shared" si="70"/>
        <v>559484.98100000003</v>
      </c>
      <c r="AM59" s="302">
        <f t="shared" si="106"/>
        <v>973979.71659999993</v>
      </c>
      <c r="AN59" s="352"/>
      <c r="AO59" s="475"/>
      <c r="AP59" s="299" t="s">
        <v>139</v>
      </c>
      <c r="AQ59" s="515">
        <f>AQ11+AQ19+AQ27+AQ43+AQ51+AQ35</f>
        <v>114616.0914</v>
      </c>
      <c r="AR59" s="366">
        <f t="shared" si="104"/>
        <v>79638.7016</v>
      </c>
      <c r="AS59" s="318">
        <f t="shared" si="104"/>
        <v>119576.98550000001</v>
      </c>
      <c r="AT59" s="318">
        <f t="shared" si="104"/>
        <v>164870.10500000001</v>
      </c>
      <c r="AU59" s="318">
        <f t="shared" si="104"/>
        <v>293127.57929999998</v>
      </c>
      <c r="AV59" s="318">
        <f t="shared" si="104"/>
        <v>215299.07570000002</v>
      </c>
      <c r="AW59" s="318">
        <f t="shared" si="104"/>
        <v>245394.36170000001</v>
      </c>
      <c r="AX59" s="318">
        <f t="shared" si="104"/>
        <v>288236.88079999998</v>
      </c>
      <c r="AY59" s="318">
        <f t="shared" si="104"/>
        <v>186337.1752</v>
      </c>
      <c r="AZ59" s="318">
        <f t="shared" si="104"/>
        <v>293152.72699999996</v>
      </c>
      <c r="BA59" s="366">
        <f t="shared" si="104"/>
        <v>252027.35969999997</v>
      </c>
      <c r="BB59" s="366">
        <f t="shared" si="104"/>
        <v>623995.5882</v>
      </c>
      <c r="BC59" s="301">
        <f t="shared" si="71"/>
        <v>1520759.781</v>
      </c>
      <c r="BD59" s="302">
        <f t="shared" si="104"/>
        <v>2876272.6311000003</v>
      </c>
    </row>
    <row r="60" spans="1:56" s="22" customFormat="1" ht="12">
      <c r="A60" s="377"/>
      <c r="B60" s="299" t="s">
        <v>193</v>
      </c>
      <c r="C60" s="515">
        <f>C12+C20+C28+C44+C52+C36</f>
        <v>355.05814750000002</v>
      </c>
      <c r="D60" s="530">
        <f t="shared" ref="D60:P60" si="107">D12+D20+D28+D44+D52+D36</f>
        <v>329.87140750000003</v>
      </c>
      <c r="E60" s="318">
        <f t="shared" si="107"/>
        <v>361.4512125</v>
      </c>
      <c r="F60" s="530">
        <f t="shared" si="107"/>
        <v>300.61310500000002</v>
      </c>
      <c r="G60" s="318">
        <f t="shared" si="107"/>
        <v>248.65749750000001</v>
      </c>
      <c r="H60" s="318">
        <f t="shared" si="107"/>
        <v>345.961185</v>
      </c>
      <c r="I60" s="318">
        <f t="shared" si="107"/>
        <v>203.22927000000001</v>
      </c>
      <c r="J60" s="318">
        <f t="shared" si="107"/>
        <v>265.93975749999998</v>
      </c>
      <c r="K60" s="517">
        <f t="shared" si="107"/>
        <v>339.5</v>
      </c>
      <c r="L60" s="517">
        <f t="shared" si="107"/>
        <v>281.5</v>
      </c>
      <c r="M60" s="517">
        <f t="shared" si="107"/>
        <v>249.99962329985121</v>
      </c>
      <c r="N60" s="517">
        <f t="shared" si="107"/>
        <v>278.5</v>
      </c>
      <c r="O60" s="301">
        <f t="shared" si="66"/>
        <v>2410.7815824999998</v>
      </c>
      <c r="P60" s="302">
        <f t="shared" si="107"/>
        <v>3560.2812057998508</v>
      </c>
      <c r="Q60" s="352"/>
      <c r="R60" s="313">
        <f t="shared" si="93"/>
        <v>1046.1477634999999</v>
      </c>
      <c r="S60" s="314">
        <f t="shared" si="94"/>
        <v>0.76661427331957388</v>
      </c>
      <c r="T60" s="315">
        <f t="shared" si="87"/>
        <v>9.4912660728346445</v>
      </c>
      <c r="U60" s="313">
        <f t="shared" si="88"/>
        <v>301.34769781249997</v>
      </c>
      <c r="V60" s="353">
        <f t="shared" si="95"/>
        <v>2.0828582401256042</v>
      </c>
      <c r="W60" s="352"/>
      <c r="X60" s="398"/>
      <c r="Y60" s="299" t="s">
        <v>193</v>
      </c>
      <c r="Z60" s="515">
        <f>Z12+Z20+Z28+Z44+Z52+Z36</f>
        <v>119139.3688</v>
      </c>
      <c r="AA60" s="530">
        <f t="shared" ref="AA60:AK60" si="108">AA12+AA20+AA28+AA44+AA52+AA36</f>
        <v>130697.8343</v>
      </c>
      <c r="AB60" s="318">
        <f t="shared" si="108"/>
        <v>132612.54070000001</v>
      </c>
      <c r="AC60" s="530">
        <f t="shared" si="108"/>
        <v>140974.25469999999</v>
      </c>
      <c r="AD60" s="318">
        <f t="shared" si="108"/>
        <v>115452.6167</v>
      </c>
      <c r="AE60" s="318">
        <f t="shared" si="108"/>
        <v>175845.8708</v>
      </c>
      <c r="AF60" s="318">
        <f t="shared" si="108"/>
        <v>103041.5959</v>
      </c>
      <c r="AG60" s="318">
        <f t="shared" si="108"/>
        <v>139045.24180000002</v>
      </c>
      <c r="AH60" s="517">
        <f t="shared" si="108"/>
        <v>137724.75</v>
      </c>
      <c r="AI60" s="517">
        <f t="shared" si="108"/>
        <v>126098.75</v>
      </c>
      <c r="AJ60" s="517">
        <f t="shared" si="108"/>
        <v>117212.53151391371</v>
      </c>
      <c r="AK60" s="517">
        <f t="shared" si="108"/>
        <v>132091.25</v>
      </c>
      <c r="AL60" s="301">
        <f t="shared" si="70"/>
        <v>1056809.3237000001</v>
      </c>
      <c r="AM60" s="302">
        <f t="shared" si="90"/>
        <v>1569936.6052139138</v>
      </c>
      <c r="AN60" s="352"/>
      <c r="AO60" s="377"/>
      <c r="AP60" s="299" t="s">
        <v>193</v>
      </c>
      <c r="AQ60" s="515">
        <f>AQ12+AQ20+AQ28+AQ44+AQ52+AQ36</f>
        <v>360277.01880000002</v>
      </c>
      <c r="AR60" s="530">
        <f t="shared" ref="AR60:BD60" si="109">AR12+AR20+AR28+AR44+AR52+AR36</f>
        <v>362262.25430000003</v>
      </c>
      <c r="AS60" s="318">
        <f t="shared" si="109"/>
        <v>382561.42070000002</v>
      </c>
      <c r="AT60" s="530">
        <f t="shared" si="109"/>
        <v>360096.78470000002</v>
      </c>
      <c r="AU60" s="318">
        <f t="shared" si="109"/>
        <v>294305.2867</v>
      </c>
      <c r="AV60" s="318">
        <f t="shared" si="109"/>
        <v>411825.2708</v>
      </c>
      <c r="AW60" s="318">
        <f t="shared" si="109"/>
        <v>255300.76590000003</v>
      </c>
      <c r="AX60" s="318">
        <f t="shared" si="109"/>
        <v>315797.01179999998</v>
      </c>
      <c r="AY60" s="517">
        <f t="shared" si="109"/>
        <v>377057.75</v>
      </c>
      <c r="AZ60" s="517">
        <f t="shared" si="109"/>
        <v>328985.75</v>
      </c>
      <c r="BA60" s="517">
        <f t="shared" si="109"/>
        <v>297427.25652280508</v>
      </c>
      <c r="BB60" s="517">
        <f t="shared" si="109"/>
        <v>336072.75</v>
      </c>
      <c r="BC60" s="301">
        <f t="shared" si="71"/>
        <v>2742425.8136999998</v>
      </c>
      <c r="BD60" s="302">
        <f t="shared" si="109"/>
        <v>4081969.3202228053</v>
      </c>
    </row>
    <row r="61" spans="1:56" s="22" customFormat="1" ht="12">
      <c r="A61" s="377"/>
      <c r="B61" s="299" t="s">
        <v>194</v>
      </c>
      <c r="C61" s="515">
        <f t="shared" ref="C61:P61" si="110">C13+C21+C29+C45+C53+C37</f>
        <v>311</v>
      </c>
      <c r="D61" s="366">
        <f t="shared" si="110"/>
        <v>321</v>
      </c>
      <c r="E61" s="366">
        <f t="shared" si="110"/>
        <v>246</v>
      </c>
      <c r="F61" s="366">
        <f t="shared" si="110"/>
        <v>351</v>
      </c>
      <c r="G61" s="318">
        <f t="shared" si="110"/>
        <v>351</v>
      </c>
      <c r="H61" s="318">
        <f t="shared" si="110"/>
        <v>266</v>
      </c>
      <c r="I61" s="366">
        <f t="shared" si="110"/>
        <v>374</v>
      </c>
      <c r="J61" s="366">
        <f t="shared" si="110"/>
        <v>386.00000000000011</v>
      </c>
      <c r="K61" s="366">
        <f t="shared" si="110"/>
        <v>282</v>
      </c>
      <c r="L61" s="366">
        <f t="shared" si="110"/>
        <v>359</v>
      </c>
      <c r="M61" s="366">
        <f t="shared" si="110"/>
        <v>257</v>
      </c>
      <c r="N61" s="318">
        <f t="shared" si="110"/>
        <v>384</v>
      </c>
      <c r="O61" s="301">
        <f t="shared" si="66"/>
        <v>2606</v>
      </c>
      <c r="P61" s="302">
        <f t="shared" si="110"/>
        <v>3888</v>
      </c>
      <c r="Q61" s="352"/>
      <c r="R61" s="313"/>
      <c r="S61" s="314"/>
      <c r="T61" s="315">
        <f t="shared" si="87"/>
        <v>10.259842519685039</v>
      </c>
      <c r="U61" s="313">
        <f t="shared" si="88"/>
        <v>325.75</v>
      </c>
      <c r="V61" s="353">
        <f>O61/$O$57</f>
        <v>2.0000598406238574</v>
      </c>
      <c r="W61" s="352"/>
      <c r="X61" s="398"/>
      <c r="Y61" s="299" t="s">
        <v>194</v>
      </c>
      <c r="Z61" s="515">
        <f>Z13+Z21+Z29+Z45+Z53+Z37</f>
        <v>131869.64598950901</v>
      </c>
      <c r="AA61" s="366">
        <f t="shared" ref="AA61:AK61" si="111">AA13+AA21+AA29+AA45+AA53+AA37</f>
        <v>153133.19334573211</v>
      </c>
      <c r="AB61" s="366">
        <f t="shared" si="111"/>
        <v>128600.0706052915</v>
      </c>
      <c r="AC61" s="366">
        <f t="shared" si="111"/>
        <v>158533.76090710584</v>
      </c>
      <c r="AD61" s="318">
        <f t="shared" si="111"/>
        <v>160795.30014796444</v>
      </c>
      <c r="AE61" s="318">
        <f t="shared" si="111"/>
        <v>98342.55780914989</v>
      </c>
      <c r="AF61" s="366">
        <f t="shared" si="111"/>
        <v>157136.48318447408</v>
      </c>
      <c r="AG61" s="318">
        <f t="shared" si="111"/>
        <v>175539.9896421119</v>
      </c>
      <c r="AH61" s="366">
        <f t="shared" si="111"/>
        <v>145602.93948736051</v>
      </c>
      <c r="AI61" s="366">
        <f t="shared" si="111"/>
        <v>156688.5738240612</v>
      </c>
      <c r="AJ61" s="366">
        <f t="shared" si="111"/>
        <v>130126.07363469625</v>
      </c>
      <c r="AK61" s="318">
        <f t="shared" si="111"/>
        <v>175725.36113917833</v>
      </c>
      <c r="AL61" s="301">
        <f t="shared" si="70"/>
        <v>1163951.0016313386</v>
      </c>
      <c r="AM61" s="302">
        <f t="shared" si="90"/>
        <v>1772093.9497166346</v>
      </c>
      <c r="AN61" s="352"/>
      <c r="AO61" s="377"/>
      <c r="AP61" s="299" t="s">
        <v>194</v>
      </c>
      <c r="AQ61" s="515">
        <f t="shared" ref="AQ61:BD61" si="112">AQ13+AQ21+AQ29+AQ45+AQ53+AQ37</f>
        <v>340060.89653653267</v>
      </c>
      <c r="AR61" s="366">
        <f t="shared" si="112"/>
        <v>382838.46623861394</v>
      </c>
      <c r="AS61" s="366">
        <f t="shared" si="112"/>
        <v>319838.69566450187</v>
      </c>
      <c r="AT61" s="366">
        <f t="shared" si="112"/>
        <v>400020.26431994786</v>
      </c>
      <c r="AU61" s="318">
        <f t="shared" si="112"/>
        <v>406510.91588854627</v>
      </c>
      <c r="AV61" s="318">
        <f t="shared" si="112"/>
        <v>277062.49148148589</v>
      </c>
      <c r="AW61" s="366">
        <f t="shared" si="112"/>
        <v>410890.10583472863</v>
      </c>
      <c r="AX61" s="318">
        <f t="shared" si="112"/>
        <v>445750.87778051465</v>
      </c>
      <c r="AY61" s="366">
        <f t="shared" si="112"/>
        <v>359499.39218268159</v>
      </c>
      <c r="AZ61" s="366">
        <f t="shared" si="112"/>
        <v>404159.49024188326</v>
      </c>
      <c r="BA61" s="366">
        <f t="shared" si="112"/>
        <v>329777.62775395304</v>
      </c>
      <c r="BB61" s="318">
        <f t="shared" si="112"/>
        <v>446269.85675210389</v>
      </c>
      <c r="BC61" s="301">
        <f t="shared" si="71"/>
        <v>2982972.7137448718</v>
      </c>
      <c r="BD61" s="302">
        <f t="shared" si="112"/>
        <v>4522679.0806754939</v>
      </c>
    </row>
    <row r="62" spans="1:56" s="22" customFormat="1" thickBot="1">
      <c r="A62" s="380"/>
      <c r="B62" s="305" t="s">
        <v>18</v>
      </c>
      <c r="C62" s="513">
        <f t="shared" ref="C62:N62" si="113">C60-C61</f>
        <v>44.058147500000018</v>
      </c>
      <c r="D62" s="345">
        <f t="shared" si="113"/>
        <v>8.8714075000000321</v>
      </c>
      <c r="E62" s="345">
        <f t="shared" si="113"/>
        <v>115.4512125</v>
      </c>
      <c r="F62" s="345">
        <f t="shared" si="113"/>
        <v>-50.386894999999981</v>
      </c>
      <c r="G62" s="356">
        <f t="shared" si="113"/>
        <v>-102.34250249999999</v>
      </c>
      <c r="H62" s="345">
        <f t="shared" si="113"/>
        <v>79.961185</v>
      </c>
      <c r="I62" s="345">
        <f t="shared" si="113"/>
        <v>-170.77072999999999</v>
      </c>
      <c r="J62" s="345">
        <f t="shared" si="113"/>
        <v>-120.06024250000013</v>
      </c>
      <c r="K62" s="345">
        <f t="shared" si="113"/>
        <v>57.5</v>
      </c>
      <c r="L62" s="345">
        <f t="shared" si="113"/>
        <v>-77.5</v>
      </c>
      <c r="M62" s="345">
        <f t="shared" si="113"/>
        <v>-7.0003767001487915</v>
      </c>
      <c r="N62" s="356">
        <f t="shared" si="113"/>
        <v>-105.5</v>
      </c>
      <c r="O62" s="306">
        <f t="shared" si="66"/>
        <v>-195.21841750000004</v>
      </c>
      <c r="P62" s="307">
        <f>SUM(C62:N62)</f>
        <v>-327.71879420014886</v>
      </c>
      <c r="Q62" s="360"/>
      <c r="R62" s="330"/>
      <c r="S62" s="321"/>
      <c r="T62" s="322"/>
      <c r="U62" s="321"/>
      <c r="V62" s="355"/>
      <c r="W62" s="360"/>
      <c r="X62" s="400"/>
      <c r="Y62" s="305" t="s">
        <v>18</v>
      </c>
      <c r="Z62" s="513">
        <f t="shared" ref="Z62:AK62" si="114">Z60-Z61</f>
        <v>-12730.277189509012</v>
      </c>
      <c r="AA62" s="345">
        <f t="shared" si="114"/>
        <v>-22435.359045732112</v>
      </c>
      <c r="AB62" s="345">
        <f t="shared" si="114"/>
        <v>4012.4700947085075</v>
      </c>
      <c r="AC62" s="345">
        <f>AC60-AC61</f>
        <v>-17559.506207105849</v>
      </c>
      <c r="AD62" s="356">
        <f t="shared" si="114"/>
        <v>-45342.683447964446</v>
      </c>
      <c r="AE62" s="345">
        <f t="shared" si="114"/>
        <v>77503.312990850114</v>
      </c>
      <c r="AF62" s="345">
        <f t="shared" si="114"/>
        <v>-54094.887284474084</v>
      </c>
      <c r="AG62" s="356">
        <f t="shared" si="114"/>
        <v>-36494.747842111887</v>
      </c>
      <c r="AH62" s="345">
        <f t="shared" si="114"/>
        <v>-7878.1894873605052</v>
      </c>
      <c r="AI62" s="345">
        <f t="shared" si="114"/>
        <v>-30589.823824061197</v>
      </c>
      <c r="AJ62" s="345">
        <f t="shared" si="114"/>
        <v>-12913.542120782542</v>
      </c>
      <c r="AK62" s="356">
        <f t="shared" si="114"/>
        <v>-43634.111139178334</v>
      </c>
      <c r="AL62" s="306">
        <f t="shared" si="70"/>
        <v>-107141.67793133877</v>
      </c>
      <c r="AM62" s="307">
        <f t="shared" si="90"/>
        <v>-202157.34450272133</v>
      </c>
      <c r="AN62" s="360"/>
      <c r="AO62" s="380"/>
      <c r="AP62" s="305" t="s">
        <v>18</v>
      </c>
      <c r="AQ62" s="513">
        <f t="shared" ref="AQ62:BD62" si="115">AQ14+AQ22+AQ30+AQ46+AQ54+AQ38</f>
        <v>20216.122263467332</v>
      </c>
      <c r="AR62" s="345">
        <f t="shared" si="115"/>
        <v>-20576.211938613924</v>
      </c>
      <c r="AS62" s="345">
        <f t="shared" si="115"/>
        <v>62722.725035498152</v>
      </c>
      <c r="AT62" s="345">
        <f t="shared" si="115"/>
        <v>-39923.479619947859</v>
      </c>
      <c r="AU62" s="356">
        <f t="shared" si="115"/>
        <v>-112205.62918854627</v>
      </c>
      <c r="AV62" s="345">
        <f t="shared" si="115"/>
        <v>134762.77931851416</v>
      </c>
      <c r="AW62" s="345">
        <f t="shared" si="115"/>
        <v>-155589.33993472863</v>
      </c>
      <c r="AX62" s="356">
        <f t="shared" si="115"/>
        <v>-129953.86598051469</v>
      </c>
      <c r="AY62" s="345">
        <f t="shared" si="115"/>
        <v>17558.357817318451</v>
      </c>
      <c r="AZ62" s="345">
        <f t="shared" si="115"/>
        <v>-75173.740241883293</v>
      </c>
      <c r="BA62" s="345">
        <f t="shared" si="115"/>
        <v>-32350.371231147961</v>
      </c>
      <c r="BB62" s="356">
        <f t="shared" si="115"/>
        <v>-110197.10675210389</v>
      </c>
      <c r="BC62" s="306">
        <f t="shared" si="71"/>
        <v>-240546.90004487173</v>
      </c>
      <c r="BD62" s="307">
        <f t="shared" si="115"/>
        <v>-440709.76045268844</v>
      </c>
    </row>
    <row r="63" spans="1:56" s="22" customFormat="1" ht="13.5" customHeight="1" thickBot="1">
      <c r="A63" s="454"/>
      <c r="B63" s="454"/>
      <c r="C63" s="454"/>
      <c r="D63" s="454"/>
      <c r="E63" s="454"/>
      <c r="F63" s="454"/>
      <c r="G63" s="455"/>
      <c r="H63" s="454"/>
      <c r="I63" s="454"/>
      <c r="J63" s="454"/>
      <c r="K63" s="454"/>
      <c r="L63" s="454"/>
      <c r="M63" s="454"/>
      <c r="N63" s="454"/>
      <c r="O63" s="454"/>
      <c r="P63" s="454"/>
      <c r="Q63" s="451"/>
      <c r="R63" s="454"/>
      <c r="S63" s="454"/>
      <c r="T63" s="454"/>
      <c r="U63" s="454"/>
      <c r="V63" s="454"/>
      <c r="W63" s="451"/>
      <c r="X63" s="456"/>
      <c r="Y63" s="454"/>
      <c r="Z63" s="454"/>
      <c r="AA63" s="454"/>
      <c r="AB63" s="454"/>
      <c r="AC63" s="454"/>
      <c r="AD63" s="450"/>
      <c r="AE63" s="454"/>
      <c r="AF63" s="454"/>
      <c r="AG63" s="454"/>
      <c r="AH63" s="454"/>
      <c r="AI63" s="454"/>
      <c r="AJ63" s="454"/>
      <c r="AK63" s="454"/>
      <c r="AL63" s="454"/>
      <c r="AM63" s="454"/>
      <c r="AN63" s="451"/>
      <c r="AO63" s="454"/>
      <c r="AP63" s="454"/>
      <c r="AQ63" s="454"/>
      <c r="AR63" s="454"/>
      <c r="AS63" s="454"/>
      <c r="AT63" s="454"/>
      <c r="AU63" s="450"/>
      <c r="AV63" s="454"/>
      <c r="AW63" s="454"/>
      <c r="AX63" s="449"/>
      <c r="AY63" s="454"/>
      <c r="AZ63" s="454"/>
      <c r="BA63" s="454"/>
      <c r="BB63" s="454"/>
      <c r="BC63" s="454"/>
      <c r="BD63" s="454"/>
    </row>
    <row r="64" spans="1:56" s="22" customFormat="1" ht="11.25" customHeight="1">
      <c r="A64" s="571" t="s">
        <v>152</v>
      </c>
      <c r="B64" s="299" t="s">
        <v>86</v>
      </c>
      <c r="C64" s="510">
        <f t="shared" ref="C64:O64" si="116">C7+C15+C23+C47</f>
        <v>0</v>
      </c>
      <c r="D64" s="511">
        <f t="shared" si="116"/>
        <v>0</v>
      </c>
      <c r="E64" s="511">
        <f t="shared" si="116"/>
        <v>0</v>
      </c>
      <c r="F64" s="511">
        <f t="shared" si="116"/>
        <v>0</v>
      </c>
      <c r="G64" s="511">
        <f t="shared" si="116"/>
        <v>0</v>
      </c>
      <c r="H64" s="511">
        <f t="shared" si="116"/>
        <v>0</v>
      </c>
      <c r="I64" s="511">
        <f t="shared" si="116"/>
        <v>0</v>
      </c>
      <c r="J64" s="511">
        <f t="shared" si="116"/>
        <v>0</v>
      </c>
      <c r="K64" s="511">
        <f t="shared" si="116"/>
        <v>0</v>
      </c>
      <c r="L64" s="511">
        <f t="shared" si="116"/>
        <v>67.83</v>
      </c>
      <c r="M64" s="511">
        <f t="shared" si="116"/>
        <v>87.002075000000005</v>
      </c>
      <c r="N64" s="514">
        <f t="shared" si="116"/>
        <v>107.73807500000001</v>
      </c>
      <c r="O64" s="333">
        <f t="shared" si="116"/>
        <v>0</v>
      </c>
      <c r="P64" s="334">
        <f t="shared" ref="P64:P70" si="117">P7+P15+P23</f>
        <v>262.57015000000001</v>
      </c>
      <c r="Q64" s="316"/>
      <c r="W64" s="316"/>
      <c r="X64" s="398"/>
      <c r="Y64" s="299" t="s">
        <v>86</v>
      </c>
      <c r="Z64" s="510">
        <f t="shared" ref="Z64:AL64" si="118">Z7+Z15+Z23+Z47</f>
        <v>0</v>
      </c>
      <c r="AA64" s="511">
        <f t="shared" si="118"/>
        <v>0</v>
      </c>
      <c r="AB64" s="511">
        <f t="shared" si="118"/>
        <v>0</v>
      </c>
      <c r="AC64" s="511">
        <f t="shared" si="118"/>
        <v>0</v>
      </c>
      <c r="AD64" s="514">
        <f t="shared" si="118"/>
        <v>0</v>
      </c>
      <c r="AE64" s="511">
        <f t="shared" si="118"/>
        <v>0</v>
      </c>
      <c r="AF64" s="511">
        <f t="shared" si="118"/>
        <v>0</v>
      </c>
      <c r="AG64" s="511">
        <f t="shared" si="118"/>
        <v>0</v>
      </c>
      <c r="AH64" s="511">
        <f t="shared" si="118"/>
        <v>494082.68349999998</v>
      </c>
      <c r="AI64" s="511">
        <f t="shared" si="118"/>
        <v>9706.75</v>
      </c>
      <c r="AJ64" s="511">
        <f t="shared" si="118"/>
        <v>-3205</v>
      </c>
      <c r="AK64" s="514">
        <f t="shared" si="118"/>
        <v>18290.560000000001</v>
      </c>
      <c r="AL64" s="333">
        <f t="shared" si="118"/>
        <v>0</v>
      </c>
      <c r="AM64" s="334">
        <f t="shared" ref="AM64:AM70" si="119">AM7+AM15+AM23</f>
        <v>518874.99349999998</v>
      </c>
      <c r="AN64" s="316"/>
      <c r="AO64" s="377"/>
      <c r="AP64" s="299" t="s">
        <v>86</v>
      </c>
      <c r="AQ64" s="510">
        <f t="shared" ref="AQ64:BC64" si="120">AQ7+AQ15+AQ23+AQ47</f>
        <v>0</v>
      </c>
      <c r="AR64" s="511">
        <f t="shared" si="120"/>
        <v>0</v>
      </c>
      <c r="AS64" s="511">
        <f t="shared" si="120"/>
        <v>0</v>
      </c>
      <c r="AT64" s="511">
        <f t="shared" si="120"/>
        <v>0</v>
      </c>
      <c r="AU64" s="514">
        <f t="shared" si="120"/>
        <v>0</v>
      </c>
      <c r="AV64" s="511">
        <f t="shared" si="120"/>
        <v>0</v>
      </c>
      <c r="AW64" s="511">
        <f t="shared" si="120"/>
        <v>0</v>
      </c>
      <c r="AX64" s="514">
        <f t="shared" si="120"/>
        <v>0</v>
      </c>
      <c r="AY64" s="511">
        <f t="shared" si="120"/>
        <v>0</v>
      </c>
      <c r="AZ64" s="511">
        <f t="shared" si="120"/>
        <v>55688.350000000006</v>
      </c>
      <c r="BA64" s="511">
        <f t="shared" si="120"/>
        <v>68209.040000000008</v>
      </c>
      <c r="BB64" s="514">
        <f t="shared" si="120"/>
        <v>97689.58</v>
      </c>
      <c r="BC64" s="333">
        <f t="shared" si="120"/>
        <v>0</v>
      </c>
      <c r="BD64" s="334">
        <f t="shared" ref="BD64:BD70" si="121">BD7+BD15+BD23</f>
        <v>221586.97000000003</v>
      </c>
    </row>
    <row r="65" spans="1:59" s="22" customFormat="1" ht="11.25" customHeight="1">
      <c r="A65" s="571"/>
      <c r="B65" s="299" t="s">
        <v>96</v>
      </c>
      <c r="C65" s="512">
        <f t="shared" ref="C65:O65" si="122">C8+C16+C24+C48</f>
        <v>73.39</v>
      </c>
      <c r="D65" s="311">
        <f t="shared" si="122"/>
        <v>99.998800000000003</v>
      </c>
      <c r="E65" s="311">
        <f t="shared" si="122"/>
        <v>65.146619999999999</v>
      </c>
      <c r="F65" s="311">
        <f t="shared" si="122"/>
        <v>138.89557500000001</v>
      </c>
      <c r="G65" s="311">
        <f t="shared" si="122"/>
        <v>81.188800000000001</v>
      </c>
      <c r="H65" s="311">
        <f t="shared" si="122"/>
        <v>115.29053250000001</v>
      </c>
      <c r="I65" s="311">
        <f t="shared" si="122"/>
        <v>94.625</v>
      </c>
      <c r="J65" s="311">
        <f t="shared" si="122"/>
        <v>114.56269999999999</v>
      </c>
      <c r="K65" s="311">
        <f t="shared" si="122"/>
        <v>144.65550000000002</v>
      </c>
      <c r="L65" s="311">
        <f t="shared" si="122"/>
        <v>46.313800000000001</v>
      </c>
      <c r="M65" s="311">
        <f t="shared" si="122"/>
        <v>62.284399999999998</v>
      </c>
      <c r="N65" s="326">
        <f t="shared" si="122"/>
        <v>129.00119999999998</v>
      </c>
      <c r="O65" s="301">
        <f t="shared" si="122"/>
        <v>783.09802750000006</v>
      </c>
      <c r="P65" s="302">
        <f t="shared" si="117"/>
        <v>1165.3529275000001</v>
      </c>
      <c r="Q65" s="316"/>
      <c r="W65" s="316"/>
      <c r="X65" s="398"/>
      <c r="Y65" s="299" t="s">
        <v>96</v>
      </c>
      <c r="Z65" s="512">
        <f t="shared" ref="Z65:AL65" si="123">Z8+Z16+Z24+Z48</f>
        <v>14375.81</v>
      </c>
      <c r="AA65" s="311">
        <f t="shared" si="123"/>
        <v>23288.050000000003</v>
      </c>
      <c r="AB65" s="311">
        <f t="shared" si="123"/>
        <v>7153.3499999999995</v>
      </c>
      <c r="AC65" s="311">
        <f t="shared" si="123"/>
        <v>27761.59</v>
      </c>
      <c r="AD65" s="326">
        <f t="shared" si="123"/>
        <v>25553.41</v>
      </c>
      <c r="AE65" s="311">
        <f t="shared" si="123"/>
        <v>27223.88</v>
      </c>
      <c r="AF65" s="311">
        <f t="shared" si="123"/>
        <v>17993.87</v>
      </c>
      <c r="AG65" s="311">
        <f t="shared" si="123"/>
        <v>32241.48</v>
      </c>
      <c r="AH65" s="311">
        <f t="shared" si="123"/>
        <v>37050.159999999996</v>
      </c>
      <c r="AI65" s="311">
        <f t="shared" si="123"/>
        <v>15063.64</v>
      </c>
      <c r="AJ65" s="311">
        <f t="shared" si="123"/>
        <v>17886.52</v>
      </c>
      <c r="AK65" s="326">
        <f t="shared" si="123"/>
        <v>41594.699999999997</v>
      </c>
      <c r="AL65" s="301">
        <f t="shared" si="123"/>
        <v>175591.44</v>
      </c>
      <c r="AM65" s="302">
        <f t="shared" si="119"/>
        <v>287186.45999999996</v>
      </c>
      <c r="AN65" s="316"/>
      <c r="AO65" s="377"/>
      <c r="AP65" s="299" t="s">
        <v>96</v>
      </c>
      <c r="AQ65" s="512">
        <f t="shared" ref="AQ65:BC65" si="124">AQ8+AQ16+AQ24+AQ48</f>
        <v>63538.450000000004</v>
      </c>
      <c r="AR65" s="311">
        <f t="shared" si="124"/>
        <v>87399.94</v>
      </c>
      <c r="AS65" s="311">
        <f t="shared" si="124"/>
        <v>39331.300000000003</v>
      </c>
      <c r="AT65" s="311">
        <f t="shared" si="124"/>
        <v>120136.67000000001</v>
      </c>
      <c r="AU65" s="326">
        <f t="shared" si="124"/>
        <v>79238.83</v>
      </c>
      <c r="AV65" s="311">
        <f t="shared" si="124"/>
        <v>93480.960000000006</v>
      </c>
      <c r="AW65" s="311">
        <f t="shared" si="124"/>
        <v>73983.75</v>
      </c>
      <c r="AX65" s="326">
        <f t="shared" si="124"/>
        <v>100447.19</v>
      </c>
      <c r="AY65" s="311">
        <f t="shared" si="124"/>
        <v>119975.28</v>
      </c>
      <c r="AZ65" s="311">
        <f t="shared" si="124"/>
        <v>43345.43</v>
      </c>
      <c r="BA65" s="311">
        <f t="shared" si="124"/>
        <v>55927.85</v>
      </c>
      <c r="BB65" s="326">
        <f t="shared" si="124"/>
        <v>117209.47</v>
      </c>
      <c r="BC65" s="301">
        <f t="shared" si="124"/>
        <v>657557.09000000008</v>
      </c>
      <c r="BD65" s="302">
        <f t="shared" si="121"/>
        <v>994015.12</v>
      </c>
    </row>
    <row r="66" spans="1:59" s="22" customFormat="1" ht="11.25" customHeight="1">
      <c r="A66" s="377"/>
      <c r="B66" s="299" t="s">
        <v>119</v>
      </c>
      <c r="C66" s="515">
        <f t="shared" ref="C66:O66" si="125">C9+C17+C25+C49</f>
        <v>93.980400000000003</v>
      </c>
      <c r="D66" s="366">
        <f t="shared" si="125"/>
        <v>88.59939</v>
      </c>
      <c r="E66" s="366">
        <f t="shared" si="125"/>
        <v>105.14427499999999</v>
      </c>
      <c r="F66" s="366">
        <f t="shared" si="125"/>
        <v>85.875</v>
      </c>
      <c r="G66" s="366">
        <f t="shared" si="125"/>
        <v>114.0411</v>
      </c>
      <c r="H66" s="366">
        <f t="shared" si="125"/>
        <v>86.77109999999999</v>
      </c>
      <c r="I66" s="366">
        <f t="shared" si="125"/>
        <v>101.9388</v>
      </c>
      <c r="J66" s="366">
        <f t="shared" si="125"/>
        <v>66.091399999999993</v>
      </c>
      <c r="K66" s="366">
        <f t="shared" si="125"/>
        <v>135.08680000000001</v>
      </c>
      <c r="L66" s="366">
        <f t="shared" si="125"/>
        <v>91.540112499999992</v>
      </c>
      <c r="M66" s="366">
        <f t="shared" si="125"/>
        <v>121.82699</v>
      </c>
      <c r="N66" s="318">
        <f t="shared" si="125"/>
        <v>83.121624999999995</v>
      </c>
      <c r="O66" s="301">
        <f t="shared" si="125"/>
        <v>742.44146499999999</v>
      </c>
      <c r="P66" s="302">
        <f t="shared" si="117"/>
        <v>1149.7663924999999</v>
      </c>
      <c r="Q66" s="316"/>
      <c r="W66" s="316"/>
      <c r="X66" s="398"/>
      <c r="Y66" s="299" t="s">
        <v>119</v>
      </c>
      <c r="Z66" s="515">
        <f t="shared" ref="Z66:AL66" si="126">Z9+Z17+Z25+Z49</f>
        <v>28768.54</v>
      </c>
      <c r="AA66" s="366">
        <f t="shared" si="126"/>
        <v>35749.01</v>
      </c>
      <c r="AB66" s="366">
        <f t="shared" si="126"/>
        <v>51384.270000000004</v>
      </c>
      <c r="AC66" s="366">
        <f t="shared" si="126"/>
        <v>38946.65</v>
      </c>
      <c r="AD66" s="318">
        <f t="shared" si="126"/>
        <v>41435.43</v>
      </c>
      <c r="AE66" s="366">
        <f t="shared" si="126"/>
        <v>36314.149999999994</v>
      </c>
      <c r="AF66" s="366">
        <f t="shared" si="126"/>
        <v>36003.11</v>
      </c>
      <c r="AG66" s="366">
        <f t="shared" si="126"/>
        <v>30994.92</v>
      </c>
      <c r="AH66" s="366">
        <f t="shared" si="126"/>
        <v>54177.75</v>
      </c>
      <c r="AI66" s="366">
        <f t="shared" si="126"/>
        <v>29982.6</v>
      </c>
      <c r="AJ66" s="366">
        <f t="shared" si="126"/>
        <v>34000.380000000005</v>
      </c>
      <c r="AK66" s="318">
        <f t="shared" si="126"/>
        <v>47914.55</v>
      </c>
      <c r="AL66" s="301">
        <f t="shared" si="126"/>
        <v>299596.07999999996</v>
      </c>
      <c r="AM66" s="302">
        <f t="shared" si="119"/>
        <v>435770.08</v>
      </c>
      <c r="AN66" s="316"/>
      <c r="AO66" s="377"/>
      <c r="AP66" s="299" t="s">
        <v>119</v>
      </c>
      <c r="AQ66" s="515">
        <f t="shared" ref="AQ66:BC66" si="127">AQ9+AQ17+AQ25+AQ49</f>
        <v>86891.49</v>
      </c>
      <c r="AR66" s="366">
        <f t="shared" si="127"/>
        <v>78404.509999999995</v>
      </c>
      <c r="AS66" s="366">
        <f t="shared" si="127"/>
        <v>109594.45000000001</v>
      </c>
      <c r="AT66" s="366">
        <f t="shared" si="127"/>
        <v>91990.75</v>
      </c>
      <c r="AU66" s="318">
        <f t="shared" si="127"/>
        <v>108990.18</v>
      </c>
      <c r="AV66" s="366">
        <f t="shared" si="127"/>
        <v>86755.51999999999</v>
      </c>
      <c r="AW66" s="366">
        <f t="shared" si="127"/>
        <v>94944.51</v>
      </c>
      <c r="AX66" s="318">
        <f t="shared" si="127"/>
        <v>70226.259999999995</v>
      </c>
      <c r="AY66" s="366">
        <f t="shared" si="127"/>
        <v>146643.24</v>
      </c>
      <c r="AZ66" s="366">
        <f t="shared" si="127"/>
        <v>85268.33</v>
      </c>
      <c r="BA66" s="366">
        <f t="shared" si="127"/>
        <v>103882.71999999999</v>
      </c>
      <c r="BB66" s="318">
        <f t="shared" si="127"/>
        <v>108684.05</v>
      </c>
      <c r="BC66" s="301">
        <f t="shared" si="127"/>
        <v>727797.66999999993</v>
      </c>
      <c r="BD66" s="302">
        <f t="shared" si="121"/>
        <v>1108038.08</v>
      </c>
    </row>
    <row r="67" spans="1:59" s="22" customFormat="1" ht="11.25" customHeight="1">
      <c r="A67" s="377"/>
      <c r="B67" s="299" t="s">
        <v>124</v>
      </c>
      <c r="C67" s="515">
        <f t="shared" ref="C67:O67" si="128">C10+C18+C26+C50</f>
        <v>71.384924999999996</v>
      </c>
      <c r="D67" s="366">
        <f t="shared" si="128"/>
        <v>129.45474999999999</v>
      </c>
      <c r="E67" s="366">
        <f t="shared" si="128"/>
        <v>87.955975000000009</v>
      </c>
      <c r="F67" s="366">
        <f t="shared" si="128"/>
        <v>78.711375000000004</v>
      </c>
      <c r="G67" s="366">
        <f t="shared" si="128"/>
        <v>94.184242500000011</v>
      </c>
      <c r="H67" s="366">
        <f t="shared" si="128"/>
        <v>156.55439999999999</v>
      </c>
      <c r="I67" s="366">
        <f t="shared" si="128"/>
        <v>125.31310000000001</v>
      </c>
      <c r="J67" s="366">
        <f t="shared" si="128"/>
        <v>85.137500000000003</v>
      </c>
      <c r="K67" s="366">
        <f t="shared" si="128"/>
        <v>203.02159749999998</v>
      </c>
      <c r="L67" s="366">
        <f t="shared" si="128"/>
        <v>199.6792375</v>
      </c>
      <c r="M67" s="366">
        <f t="shared" si="128"/>
        <v>87.888099999999994</v>
      </c>
      <c r="N67" s="366">
        <f t="shared" si="128"/>
        <v>114.3987625</v>
      </c>
      <c r="O67" s="301">
        <f t="shared" si="128"/>
        <v>828.69626750000009</v>
      </c>
      <c r="P67" s="302">
        <f t="shared" si="117"/>
        <v>1404.7485900000001</v>
      </c>
      <c r="Q67" s="316"/>
      <c r="W67" s="316"/>
      <c r="X67" s="398"/>
      <c r="Y67" s="299" t="s">
        <v>124</v>
      </c>
      <c r="Z67" s="515">
        <f>Z10+Z18+Z26+Z50</f>
        <v>29329.31</v>
      </c>
      <c r="AA67" s="366">
        <f>AA10+AA18+AA26+AA50</f>
        <v>46927.798000000003</v>
      </c>
      <c r="AB67" s="366">
        <f>AB10+AB18+AB26+AB50</f>
        <v>35935.202899999997</v>
      </c>
      <c r="AC67" s="366">
        <f>AC13+AC18+AC26+AC50</f>
        <v>60866.767650330745</v>
      </c>
      <c r="AD67" s="318">
        <f t="shared" ref="AD67:AL67" si="129">AD10+AD18+AD26+AD50</f>
        <v>37650.06</v>
      </c>
      <c r="AE67" s="366">
        <f t="shared" si="129"/>
        <v>93779.3073</v>
      </c>
      <c r="AF67" s="366">
        <f t="shared" si="129"/>
        <v>73740.922699999996</v>
      </c>
      <c r="AG67" s="366">
        <f t="shared" si="129"/>
        <v>41445.993499999997</v>
      </c>
      <c r="AH67" s="366">
        <f t="shared" si="129"/>
        <v>105122.57990000001</v>
      </c>
      <c r="AI67" s="366">
        <f t="shared" si="129"/>
        <v>122977.88589999999</v>
      </c>
      <c r="AJ67" s="366">
        <f t="shared" si="129"/>
        <v>28512.059999999998</v>
      </c>
      <c r="AK67" s="366">
        <f t="shared" si="129"/>
        <v>52760.349999999991</v>
      </c>
      <c r="AL67" s="301">
        <f t="shared" si="129"/>
        <v>397146.47440000001</v>
      </c>
      <c r="AM67" s="302">
        <f t="shared" si="119"/>
        <v>671366.59290000005</v>
      </c>
      <c r="AN67" s="316"/>
      <c r="AO67" s="377"/>
      <c r="AP67" s="299" t="s">
        <v>124</v>
      </c>
      <c r="AQ67" s="515">
        <f t="shared" ref="AQ67:BC68" si="130">AQ10+AQ18+AQ26+AQ50</f>
        <v>75176.62</v>
      </c>
      <c r="AR67" s="366">
        <f t="shared" si="130"/>
        <v>122143.32800000001</v>
      </c>
      <c r="AS67" s="366">
        <f t="shared" si="130"/>
        <v>91174.5429</v>
      </c>
      <c r="AT67" s="366">
        <f t="shared" si="130"/>
        <v>91600.110000000015</v>
      </c>
      <c r="AU67" s="318">
        <f t="shared" si="130"/>
        <v>97191.92</v>
      </c>
      <c r="AV67" s="366">
        <f t="shared" si="130"/>
        <v>208208.39730000001</v>
      </c>
      <c r="AW67" s="366">
        <f t="shared" si="130"/>
        <v>175361.3627</v>
      </c>
      <c r="AX67" s="318">
        <f t="shared" si="130"/>
        <v>94840.9035</v>
      </c>
      <c r="AY67" s="366">
        <f t="shared" si="130"/>
        <v>253639.07989999998</v>
      </c>
      <c r="AZ67" s="366">
        <f t="shared" si="130"/>
        <v>293094.49590000004</v>
      </c>
      <c r="BA67" s="366">
        <f t="shared" si="130"/>
        <v>83244.38</v>
      </c>
      <c r="BB67" s="366">
        <f t="shared" si="130"/>
        <v>133229.66</v>
      </c>
      <c r="BC67" s="301">
        <f t="shared" si="130"/>
        <v>955697.18440000014</v>
      </c>
      <c r="BD67" s="302">
        <f t="shared" si="121"/>
        <v>1643099.3729000001</v>
      </c>
    </row>
    <row r="68" spans="1:59" s="22" customFormat="1" ht="11.25" customHeight="1">
      <c r="A68" s="475"/>
      <c r="B68" s="299" t="s">
        <v>139</v>
      </c>
      <c r="C68" s="515">
        <f>C11+C19+C27+C51</f>
        <v>68.731975000000006</v>
      </c>
      <c r="D68" s="366">
        <f t="shared" ref="D68:O68" si="131">D11+D19+D27+D51</f>
        <v>52.977387499999992</v>
      </c>
      <c r="E68" s="318">
        <f t="shared" si="131"/>
        <v>92.087279999999993</v>
      </c>
      <c r="F68" s="318">
        <f t="shared" si="131"/>
        <v>93.501400000000004</v>
      </c>
      <c r="G68" s="318">
        <f t="shared" si="131"/>
        <v>142.166</v>
      </c>
      <c r="H68" s="318">
        <f t="shared" si="131"/>
        <v>200.78199999999998</v>
      </c>
      <c r="I68" s="318">
        <f t="shared" si="131"/>
        <v>149.67250000000001</v>
      </c>
      <c r="J68" s="318">
        <f t="shared" si="131"/>
        <v>141.44495000000001</v>
      </c>
      <c r="K68" s="318">
        <f t="shared" si="131"/>
        <v>122.43889999999999</v>
      </c>
      <c r="L68" s="318">
        <f t="shared" si="131"/>
        <v>134.0549925</v>
      </c>
      <c r="M68" s="366">
        <f t="shared" si="131"/>
        <v>155.4751</v>
      </c>
      <c r="N68" s="366">
        <f t="shared" si="131"/>
        <v>106.32679999999999</v>
      </c>
      <c r="O68" s="301">
        <f t="shared" si="131"/>
        <v>941.36349249999989</v>
      </c>
      <c r="P68" s="302">
        <f t="shared" si="117"/>
        <v>1459.6592850000002</v>
      </c>
      <c r="Q68" s="316"/>
      <c r="W68" s="316"/>
      <c r="X68" s="475"/>
      <c r="Y68" s="299" t="s">
        <v>139</v>
      </c>
      <c r="Z68" s="515">
        <f>Z11+Z19+Z27+Z51</f>
        <v>27442.451399999998</v>
      </c>
      <c r="AA68" s="366">
        <f t="shared" ref="AA68:AL68" si="132">AA11+AA19+AA27+AA51</f>
        <v>34145.281600000002</v>
      </c>
      <c r="AB68" s="318">
        <f t="shared" si="132"/>
        <v>35746.2955</v>
      </c>
      <c r="AC68" s="318">
        <f t="shared" si="132"/>
        <v>45093.805</v>
      </c>
      <c r="AD68" s="318">
        <f t="shared" si="132"/>
        <v>87327.939299999998</v>
      </c>
      <c r="AE68" s="318">
        <f t="shared" si="132"/>
        <v>74392.085699999996</v>
      </c>
      <c r="AF68" s="318">
        <f t="shared" si="132"/>
        <v>78422.111699999994</v>
      </c>
      <c r="AG68" s="318">
        <f t="shared" si="132"/>
        <v>95034.040800000002</v>
      </c>
      <c r="AH68" s="318">
        <f t="shared" si="132"/>
        <v>54487.245200000005</v>
      </c>
      <c r="AI68" s="318">
        <f t="shared" si="132"/>
        <v>79443.778699999995</v>
      </c>
      <c r="AJ68" s="366">
        <f t="shared" si="132"/>
        <v>99082.833299999998</v>
      </c>
      <c r="AK68" s="366">
        <f t="shared" si="132"/>
        <v>68671.765700000004</v>
      </c>
      <c r="AL68" s="301">
        <f t="shared" si="132"/>
        <v>477604.01099999994</v>
      </c>
      <c r="AM68" s="302">
        <f t="shared" si="119"/>
        <v>779289.63390000002</v>
      </c>
      <c r="AN68" s="316"/>
      <c r="AO68" s="475"/>
      <c r="AP68" s="299" t="s">
        <v>139</v>
      </c>
      <c r="AQ68" s="515">
        <f>AQ11+AQ19+AQ27+AQ51</f>
        <v>76708.811400000006</v>
      </c>
      <c r="AR68" s="366">
        <f t="shared" si="130"/>
        <v>74751.141600000003</v>
      </c>
      <c r="AS68" s="318">
        <f t="shared" si="130"/>
        <v>106550.8855</v>
      </c>
      <c r="AT68" s="318">
        <f t="shared" si="130"/>
        <v>116306.16500000001</v>
      </c>
      <c r="AU68" s="318">
        <f t="shared" si="130"/>
        <v>203318.8793</v>
      </c>
      <c r="AV68" s="318">
        <f t="shared" si="130"/>
        <v>211551.25570000001</v>
      </c>
      <c r="AW68" s="318">
        <f t="shared" si="130"/>
        <v>185180.89170000001</v>
      </c>
      <c r="AX68" s="318">
        <f t="shared" si="130"/>
        <v>225984.78079999998</v>
      </c>
      <c r="AY68" s="318">
        <f t="shared" si="130"/>
        <v>145406.08519999997</v>
      </c>
      <c r="AZ68" s="318">
        <f t="shared" si="130"/>
        <v>188888.98069999999</v>
      </c>
      <c r="BA68" s="366">
        <f t="shared" si="130"/>
        <v>136392.8633</v>
      </c>
      <c r="BB68" s="366">
        <f t="shared" si="130"/>
        <v>579817.63820000004</v>
      </c>
      <c r="BC68" s="301">
        <f t="shared" si="130"/>
        <v>1200352.8110000002</v>
      </c>
      <c r="BD68" s="302">
        <f t="shared" si="121"/>
        <v>2250858.3784000003</v>
      </c>
      <c r="BF68" s="340">
        <f>SUM(F68:H68)</f>
        <v>436.44939999999997</v>
      </c>
      <c r="BG68" s="340">
        <f>SUM(AT68:AV68)</f>
        <v>531176.30000000005</v>
      </c>
    </row>
    <row r="69" spans="1:59" s="22" customFormat="1" ht="11.25" customHeight="1">
      <c r="A69" s="377"/>
      <c r="B69" s="299" t="s">
        <v>193</v>
      </c>
      <c r="C69" s="515">
        <f>C12+C20+C28+C52</f>
        <v>152.71633750000001</v>
      </c>
      <c r="D69" s="530">
        <f t="shared" ref="D69:O69" si="133">D12+D20+D28+D52</f>
        <v>140.42650750000001</v>
      </c>
      <c r="E69" s="318">
        <f t="shared" si="133"/>
        <v>173.94524250000001</v>
      </c>
      <c r="F69" s="530">
        <f t="shared" si="133"/>
        <v>132.77963500000001</v>
      </c>
      <c r="G69" s="318">
        <f t="shared" si="133"/>
        <v>143.8240275</v>
      </c>
      <c r="H69" s="318">
        <f t="shared" si="133"/>
        <v>152.777185</v>
      </c>
      <c r="I69" s="318">
        <f t="shared" si="133"/>
        <v>182.39580000000001</v>
      </c>
      <c r="J69" s="318">
        <f t="shared" si="133"/>
        <v>141.26488749999999</v>
      </c>
      <c r="K69" s="517">
        <f t="shared" si="133"/>
        <v>206.5</v>
      </c>
      <c r="L69" s="517">
        <f t="shared" si="133"/>
        <v>134.5</v>
      </c>
      <c r="M69" s="517">
        <f t="shared" si="133"/>
        <v>138.99962329985121</v>
      </c>
      <c r="N69" s="517">
        <f t="shared" si="133"/>
        <v>134.5</v>
      </c>
      <c r="O69" s="301">
        <f t="shared" si="133"/>
        <v>1220.1296225000001</v>
      </c>
      <c r="P69" s="302">
        <f t="shared" si="117"/>
        <v>1834.6292457998511</v>
      </c>
      <c r="Q69" s="316"/>
      <c r="W69" s="316"/>
      <c r="X69" s="398"/>
      <c r="Y69" s="299" t="s">
        <v>193</v>
      </c>
      <c r="Z69" s="515">
        <f>Z12+Z20+Z28+Z52</f>
        <v>61607.572799999994</v>
      </c>
      <c r="AA69" s="530">
        <f t="shared" ref="AA69:AL69" si="134">AA12+AA20+AA28+AA52</f>
        <v>77189.808300000004</v>
      </c>
      <c r="AB69" s="318">
        <f t="shared" si="134"/>
        <v>82711.012300000002</v>
      </c>
      <c r="AC69" s="530">
        <f t="shared" si="134"/>
        <v>85737.137499999997</v>
      </c>
      <c r="AD69" s="318">
        <f t="shared" si="134"/>
        <v>81373.1783</v>
      </c>
      <c r="AE69" s="318">
        <f t="shared" si="134"/>
        <v>98211.164300000004</v>
      </c>
      <c r="AF69" s="318">
        <f t="shared" si="134"/>
        <v>99903.155899999998</v>
      </c>
      <c r="AG69" s="318">
        <f t="shared" si="134"/>
        <v>89667.842600000004</v>
      </c>
      <c r="AH69" s="517">
        <f t="shared" si="134"/>
        <v>96137.75</v>
      </c>
      <c r="AI69" s="517">
        <f t="shared" si="134"/>
        <v>80444.75</v>
      </c>
      <c r="AJ69" s="517">
        <f t="shared" si="134"/>
        <v>71369.531513913709</v>
      </c>
      <c r="AK69" s="517">
        <f t="shared" si="134"/>
        <v>81301.25</v>
      </c>
      <c r="AL69" s="301">
        <f t="shared" si="134"/>
        <v>676400.87199999997</v>
      </c>
      <c r="AM69" s="302">
        <f t="shared" si="119"/>
        <v>1005654.1535139137</v>
      </c>
      <c r="AN69" s="316"/>
      <c r="AO69" s="377"/>
      <c r="AP69" s="299" t="s">
        <v>193</v>
      </c>
      <c r="AQ69" s="515">
        <f>AQ12+AQ20+AQ28+AQ52</f>
        <v>200282.63280000002</v>
      </c>
      <c r="AR69" s="530">
        <f t="shared" ref="AR69:BC69" si="135">AR12+AR20+AR28+AR52</f>
        <v>205906.21830000001</v>
      </c>
      <c r="AS69" s="318">
        <f t="shared" si="135"/>
        <v>233749.9523</v>
      </c>
      <c r="AT69" s="530">
        <f t="shared" si="135"/>
        <v>218375.72750000001</v>
      </c>
      <c r="AU69" s="318">
        <f t="shared" si="135"/>
        <v>207457.10829999999</v>
      </c>
      <c r="AV69" s="318">
        <f t="shared" si="135"/>
        <v>223987.9743</v>
      </c>
      <c r="AW69" s="318">
        <f t="shared" si="135"/>
        <v>241616.42590000003</v>
      </c>
      <c r="AX69" s="318">
        <f t="shared" si="135"/>
        <v>209587.64259999999</v>
      </c>
      <c r="AY69" s="517">
        <f t="shared" si="135"/>
        <v>267087.75</v>
      </c>
      <c r="AZ69" s="517">
        <f t="shared" si="135"/>
        <v>203846.75</v>
      </c>
      <c r="BA69" s="517">
        <f t="shared" si="135"/>
        <v>190267.25652280508</v>
      </c>
      <c r="BB69" s="517">
        <f t="shared" si="135"/>
        <v>206984.75</v>
      </c>
      <c r="BC69" s="301">
        <f t="shared" si="135"/>
        <v>1740963.682</v>
      </c>
      <c r="BD69" s="302">
        <f t="shared" si="121"/>
        <v>2609150.188522805</v>
      </c>
      <c r="BF69" s="340">
        <f>SUM(F69:H69)</f>
        <v>429.38084750000007</v>
      </c>
      <c r="BG69" s="340">
        <f>SUM(AT69:AV69)</f>
        <v>649820.8101</v>
      </c>
    </row>
    <row r="70" spans="1:59" s="22" customFormat="1" ht="11.25" customHeight="1">
      <c r="A70" s="377"/>
      <c r="B70" s="299" t="s">
        <v>194</v>
      </c>
      <c r="C70" s="515">
        <f t="shared" ref="C70:O70" si="136">C13+C21+C29+C53</f>
        <v>165</v>
      </c>
      <c r="D70" s="366">
        <f t="shared" si="136"/>
        <v>175</v>
      </c>
      <c r="E70" s="366">
        <f t="shared" si="136"/>
        <v>185</v>
      </c>
      <c r="F70" s="366">
        <f t="shared" si="136"/>
        <v>200</v>
      </c>
      <c r="G70" s="318">
        <f t="shared" si="136"/>
        <v>200</v>
      </c>
      <c r="H70" s="318">
        <f t="shared" si="136"/>
        <v>205</v>
      </c>
      <c r="I70" s="366">
        <f t="shared" si="136"/>
        <v>223.00000000000003</v>
      </c>
      <c r="J70" s="366">
        <f t="shared" si="136"/>
        <v>193.00000000000011</v>
      </c>
      <c r="K70" s="366">
        <f t="shared" si="136"/>
        <v>210</v>
      </c>
      <c r="L70" s="366">
        <f t="shared" si="136"/>
        <v>208</v>
      </c>
      <c r="M70" s="366">
        <f t="shared" si="136"/>
        <v>205.99999999999997</v>
      </c>
      <c r="N70" s="318">
        <f t="shared" si="136"/>
        <v>223</v>
      </c>
      <c r="O70" s="301">
        <f t="shared" si="136"/>
        <v>1546</v>
      </c>
      <c r="P70" s="302">
        <f t="shared" si="117"/>
        <v>2393</v>
      </c>
      <c r="Q70" s="316"/>
      <c r="W70" s="316"/>
      <c r="X70" s="398"/>
      <c r="Y70" s="299" t="s">
        <v>194</v>
      </c>
      <c r="Z70" s="515">
        <f>Z13+Z21+Z29+Z53</f>
        <v>93055.645989509023</v>
      </c>
      <c r="AA70" s="366">
        <f>AA13+AA21+AA29+AA53</f>
        <v>118453.1933457321</v>
      </c>
      <c r="AB70" s="366">
        <f>AB13+AB21+AB29+AB53</f>
        <v>109876.0706052915</v>
      </c>
      <c r="AC70" s="366">
        <f>AC13+AC21+AC29+AC53</f>
        <v>122488.76090710584</v>
      </c>
      <c r="AD70" s="366">
        <f t="shared" ref="AD70:AL70" si="137">AD13+AD21+AD29+AD53</f>
        <v>125215.30014796443</v>
      </c>
      <c r="AE70" s="366">
        <f t="shared" si="137"/>
        <v>76462.55780914989</v>
      </c>
      <c r="AF70" s="366">
        <f t="shared" si="137"/>
        <v>121091.48318447408</v>
      </c>
      <c r="AG70" s="318">
        <f t="shared" si="137"/>
        <v>131178.9896421119</v>
      </c>
      <c r="AH70" s="366">
        <f t="shared" si="137"/>
        <v>115167.93948736051</v>
      </c>
      <c r="AI70" s="366">
        <f t="shared" si="137"/>
        <v>116862.5738240612</v>
      </c>
      <c r="AJ70" s="366">
        <f t="shared" si="137"/>
        <v>120546.07363469625</v>
      </c>
      <c r="AK70" s="318">
        <f t="shared" si="137"/>
        <v>132456.36113917833</v>
      </c>
      <c r="AL70" s="301">
        <f t="shared" si="137"/>
        <v>897822.00163133861</v>
      </c>
      <c r="AM70" s="302">
        <f t="shared" si="119"/>
        <v>1382854.949716635</v>
      </c>
      <c r="AN70" s="316"/>
      <c r="AO70" s="377"/>
      <c r="AP70" s="299" t="s">
        <v>194</v>
      </c>
      <c r="AQ70" s="515">
        <f t="shared" ref="AQ70:BC70" si="138">AQ13+AQ21+AQ29+AQ53</f>
        <v>227941.89653653267</v>
      </c>
      <c r="AR70" s="366">
        <f t="shared" si="138"/>
        <v>274388.46623861394</v>
      </c>
      <c r="AS70" s="366">
        <f t="shared" si="138"/>
        <v>266069.69566450187</v>
      </c>
      <c r="AT70" s="366">
        <f t="shared" si="138"/>
        <v>290336.26431994786</v>
      </c>
      <c r="AU70" s="318">
        <f t="shared" si="138"/>
        <v>294660.91588854627</v>
      </c>
      <c r="AV70" s="318">
        <f t="shared" si="138"/>
        <v>219152.49148148586</v>
      </c>
      <c r="AW70" s="366">
        <f t="shared" si="138"/>
        <v>301206.10583472863</v>
      </c>
      <c r="AX70" s="318">
        <f t="shared" si="138"/>
        <v>302613.87778051465</v>
      </c>
      <c r="AY70" s="366">
        <f t="shared" si="138"/>
        <v>284549.39218268159</v>
      </c>
      <c r="AZ70" s="366">
        <f t="shared" si="138"/>
        <v>286108.49024188326</v>
      </c>
      <c r="BA70" s="366">
        <f t="shared" si="138"/>
        <v>291927.62775395304</v>
      </c>
      <c r="BB70" s="318">
        <f t="shared" si="138"/>
        <v>321115.85675210389</v>
      </c>
      <c r="BC70" s="301">
        <f t="shared" si="138"/>
        <v>2176369.7137448718</v>
      </c>
      <c r="BD70" s="302">
        <f t="shared" si="121"/>
        <v>3360071.0806754939</v>
      </c>
      <c r="BF70" s="340">
        <f>SUM(F70:H70)</f>
        <v>605</v>
      </c>
      <c r="BG70" s="340">
        <f>SUM(AT70:AV70)</f>
        <v>804149.67168998008</v>
      </c>
    </row>
    <row r="71" spans="1:59" s="22" customFormat="1" ht="11.25" customHeight="1" thickBot="1">
      <c r="A71" s="380"/>
      <c r="B71" s="339" t="s">
        <v>18</v>
      </c>
      <c r="C71" s="513">
        <f t="shared" ref="C71:N71" si="139">C69-C70</f>
        <v>-12.283662499999991</v>
      </c>
      <c r="D71" s="345">
        <f t="shared" si="139"/>
        <v>-34.573492499999986</v>
      </c>
      <c r="E71" s="345">
        <f t="shared" si="139"/>
        <v>-11.054757499999994</v>
      </c>
      <c r="F71" s="345">
        <f t="shared" si="139"/>
        <v>-67.220364999999987</v>
      </c>
      <c r="G71" s="345">
        <f t="shared" si="139"/>
        <v>-56.1759725</v>
      </c>
      <c r="H71" s="345">
        <f t="shared" si="139"/>
        <v>-52.222814999999997</v>
      </c>
      <c r="I71" s="345">
        <f t="shared" si="139"/>
        <v>-40.60420000000002</v>
      </c>
      <c r="J71" s="345">
        <f t="shared" si="139"/>
        <v>-51.735112500000128</v>
      </c>
      <c r="K71" s="345">
        <f t="shared" si="139"/>
        <v>-3.5</v>
      </c>
      <c r="L71" s="345">
        <f t="shared" si="139"/>
        <v>-73.5</v>
      </c>
      <c r="M71" s="345">
        <f t="shared" si="139"/>
        <v>-67.000376700148763</v>
      </c>
      <c r="N71" s="356">
        <f t="shared" si="139"/>
        <v>-88.5</v>
      </c>
      <c r="O71" s="306">
        <f>SUM(C71:K71)</f>
        <v>-329.37037750000013</v>
      </c>
      <c r="P71" s="307">
        <f>SUM(C71:N71)</f>
        <v>-558.37075420014889</v>
      </c>
      <c r="Q71" s="316"/>
      <c r="W71" s="316"/>
      <c r="X71" s="400"/>
      <c r="Y71" s="339" t="s">
        <v>18</v>
      </c>
      <c r="Z71" s="513">
        <f t="shared" ref="Z71:AK71" si="140">Z69-Z70</f>
        <v>-31448.073189509028</v>
      </c>
      <c r="AA71" s="345">
        <f t="shared" si="140"/>
        <v>-41263.385045732095</v>
      </c>
      <c r="AB71" s="345">
        <f t="shared" si="140"/>
        <v>-27165.058305291503</v>
      </c>
      <c r="AC71" s="345">
        <f>AC69-AC70</f>
        <v>-36751.623407105842</v>
      </c>
      <c r="AD71" s="345">
        <f t="shared" si="140"/>
        <v>-43842.12184796443</v>
      </c>
      <c r="AE71" s="345">
        <f t="shared" si="140"/>
        <v>21748.606490850114</v>
      </c>
      <c r="AF71" s="345">
        <f t="shared" si="140"/>
        <v>-21188.327284474086</v>
      </c>
      <c r="AG71" s="345">
        <f t="shared" si="140"/>
        <v>-41511.147042111901</v>
      </c>
      <c r="AH71" s="345">
        <f t="shared" si="140"/>
        <v>-19030.189487360505</v>
      </c>
      <c r="AI71" s="345">
        <f t="shared" si="140"/>
        <v>-36417.823824061197</v>
      </c>
      <c r="AJ71" s="345">
        <f t="shared" si="140"/>
        <v>-49176.542120782542</v>
      </c>
      <c r="AK71" s="356">
        <f t="shared" si="140"/>
        <v>-51155.111139178334</v>
      </c>
      <c r="AL71" s="306">
        <f>SUM(Z71:AH71)</f>
        <v>-240451.31911869932</v>
      </c>
      <c r="AM71" s="307">
        <f>SUM(Z71:AK71)</f>
        <v>-377200.79620272137</v>
      </c>
      <c r="AN71" s="316"/>
      <c r="AO71" s="380"/>
      <c r="AP71" s="339" t="s">
        <v>18</v>
      </c>
      <c r="AQ71" s="513">
        <f t="shared" ref="AQ71:BB71" si="141">AQ69-AQ70</f>
        <v>-27659.263736532652</v>
      </c>
      <c r="AR71" s="345">
        <f t="shared" si="141"/>
        <v>-68482.247938613931</v>
      </c>
      <c r="AS71" s="345">
        <f t="shared" si="141"/>
        <v>-32319.743364501861</v>
      </c>
      <c r="AT71" s="345">
        <f t="shared" si="141"/>
        <v>-71960.536819947854</v>
      </c>
      <c r="AU71" s="356">
        <f t="shared" si="141"/>
        <v>-87203.807588546275</v>
      </c>
      <c r="AV71" s="356">
        <f t="shared" si="141"/>
        <v>4835.4828185141378</v>
      </c>
      <c r="AW71" s="345">
        <f t="shared" si="141"/>
        <v>-59589.6799347286</v>
      </c>
      <c r="AX71" s="356">
        <f t="shared" si="141"/>
        <v>-93026.235180514661</v>
      </c>
      <c r="AY71" s="345">
        <f t="shared" si="141"/>
        <v>-17461.642182681593</v>
      </c>
      <c r="AZ71" s="345">
        <f t="shared" si="141"/>
        <v>-82261.740241883264</v>
      </c>
      <c r="BA71" s="345">
        <f t="shared" si="141"/>
        <v>-101660.37123114796</v>
      </c>
      <c r="BB71" s="356">
        <f t="shared" si="141"/>
        <v>-114131.10675210389</v>
      </c>
      <c r="BC71" s="306">
        <f>SUM(AQ71:AY71)</f>
        <v>-452867.67392755335</v>
      </c>
      <c r="BD71" s="307">
        <f>SUM(AQ71:BB71)</f>
        <v>-750920.89215268847</v>
      </c>
    </row>
    <row r="72" spans="1:59" s="22" customFormat="1" ht="12">
      <c r="C72" s="361"/>
      <c r="D72" s="361"/>
      <c r="E72" s="361"/>
      <c r="F72" s="361"/>
      <c r="G72" s="361"/>
      <c r="H72" s="361"/>
      <c r="I72" s="361"/>
      <c r="J72" s="361"/>
      <c r="K72" s="361"/>
      <c r="L72" s="361"/>
      <c r="M72" s="361"/>
      <c r="N72" s="361"/>
      <c r="X72" s="404"/>
    </row>
    <row r="73" spans="1:59" s="22" customFormat="1" thickBot="1">
      <c r="C73" s="361"/>
      <c r="D73" s="361"/>
      <c r="E73" s="361"/>
      <c r="F73" s="361"/>
      <c r="G73" s="361"/>
      <c r="H73" s="361"/>
      <c r="I73" s="361"/>
      <c r="J73" s="361"/>
      <c r="K73" s="361"/>
      <c r="L73" s="361"/>
      <c r="M73" s="361"/>
      <c r="N73" s="361"/>
      <c r="X73" s="404"/>
      <c r="Y73" s="382" t="s">
        <v>155</v>
      </c>
      <c r="Z73" s="383">
        <f t="shared" ref="Z73:AM73" si="142">Z60/C60</f>
        <v>335.54889428357643</v>
      </c>
      <c r="AA73" s="383">
        <f t="shared" si="142"/>
        <v>396.20843555530041</v>
      </c>
      <c r="AB73" s="383">
        <f t="shared" si="142"/>
        <v>366.88918480249947</v>
      </c>
      <c r="AC73" s="383">
        <f t="shared" si="142"/>
        <v>468.95578521102726</v>
      </c>
      <c r="AD73" s="383">
        <f t="shared" si="142"/>
        <v>464.30378275643989</v>
      </c>
      <c r="AE73" s="383">
        <f t="shared" si="142"/>
        <v>508.28208025706698</v>
      </c>
      <c r="AF73" s="383">
        <f t="shared" si="142"/>
        <v>507.02143396962452</v>
      </c>
      <c r="AG73" s="383">
        <f t="shared" si="142"/>
        <v>522.84488452239043</v>
      </c>
      <c r="AH73" s="383">
        <f t="shared" si="142"/>
        <v>405.66936671575849</v>
      </c>
      <c r="AI73" s="383">
        <f t="shared" si="142"/>
        <v>447.95293072824154</v>
      </c>
      <c r="AJ73" s="383">
        <f>AJ60/M60</f>
        <v>468.85083252036833</v>
      </c>
      <c r="AK73" s="383">
        <f t="shared" si="142"/>
        <v>474.29533213644527</v>
      </c>
      <c r="AL73" s="383">
        <f t="shared" si="142"/>
        <v>438.36792655603432</v>
      </c>
      <c r="AM73" s="383">
        <f t="shared" si="142"/>
        <v>440.95859693791033</v>
      </c>
      <c r="AP73" s="382" t="s">
        <v>154</v>
      </c>
      <c r="AQ73" s="383">
        <f t="shared" ref="AQ73:BD73" si="143">AQ60/C60</f>
        <v>1014.6986383406397</v>
      </c>
      <c r="AR73" s="383">
        <f t="shared" si="143"/>
        <v>1098.1923442394746</v>
      </c>
      <c r="AS73" s="383">
        <f t="shared" si="143"/>
        <v>1058.404032051767</v>
      </c>
      <c r="AT73" s="383">
        <f t="shared" si="143"/>
        <v>1197.874539434999</v>
      </c>
      <c r="AU73" s="383">
        <f t="shared" si="143"/>
        <v>1183.576966948282</v>
      </c>
      <c r="AV73" s="383">
        <f t="shared" si="143"/>
        <v>1190.3799867028436</v>
      </c>
      <c r="AW73" s="383">
        <f t="shared" si="143"/>
        <v>1256.2204543666373</v>
      </c>
      <c r="AX73" s="383">
        <f t="shared" si="143"/>
        <v>1187.4757455172908</v>
      </c>
      <c r="AY73" s="383">
        <f t="shared" si="143"/>
        <v>1110.6266568483063</v>
      </c>
      <c r="AZ73" s="383">
        <f t="shared" si="143"/>
        <v>1168.6882770870338</v>
      </c>
      <c r="BA73" s="383">
        <f t="shared" si="143"/>
        <v>1189.7108187481901</v>
      </c>
      <c r="BB73" s="383">
        <f t="shared" si="143"/>
        <v>1206.7244165170557</v>
      </c>
      <c r="BC73" s="383">
        <f t="shared" si="143"/>
        <v>1137.5671000672248</v>
      </c>
      <c r="BD73" s="383">
        <f t="shared" si="143"/>
        <v>1146.5300307102434</v>
      </c>
    </row>
    <row r="74" spans="1:59" s="22" customFormat="1" ht="13.5" thickBot="1">
      <c r="A74" s="457"/>
      <c r="B74" s="457"/>
      <c r="C74" s="295" t="s">
        <v>1</v>
      </c>
      <c r="D74" s="296" t="s">
        <v>2</v>
      </c>
      <c r="E74" s="296" t="s">
        <v>3</v>
      </c>
      <c r="F74" s="296" t="s">
        <v>4</v>
      </c>
      <c r="G74" s="296" t="s">
        <v>5</v>
      </c>
      <c r="H74" s="296" t="s">
        <v>6</v>
      </c>
      <c r="I74" s="296" t="s">
        <v>7</v>
      </c>
      <c r="J74" s="296" t="s">
        <v>8</v>
      </c>
      <c r="K74" s="296" t="s">
        <v>9</v>
      </c>
      <c r="L74" s="296" t="s">
        <v>10</v>
      </c>
      <c r="M74" s="296" t="s">
        <v>11</v>
      </c>
      <c r="N74" s="518" t="s">
        <v>12</v>
      </c>
      <c r="O74" s="518" t="s">
        <v>195</v>
      </c>
      <c r="X74" s="404"/>
    </row>
    <row r="75" spans="1:59" s="22" customFormat="1">
      <c r="A75" s="458"/>
      <c r="B75" s="533" t="s">
        <v>188</v>
      </c>
      <c r="C75" s="467"/>
      <c r="D75" s="467"/>
      <c r="E75" s="467"/>
      <c r="F75" s="467"/>
      <c r="G75" s="467"/>
      <c r="H75" s="468"/>
      <c r="I75" s="468"/>
      <c r="J75" s="468"/>
      <c r="K75" s="467"/>
      <c r="L75" s="467"/>
      <c r="M75" s="467"/>
      <c r="N75" s="519"/>
      <c r="O75" s="519"/>
      <c r="X75" s="404"/>
      <c r="AG75" s="376"/>
      <c r="AH75" s="376"/>
      <c r="AI75" s="376"/>
      <c r="AJ75" s="376"/>
      <c r="AK75" s="376"/>
      <c r="AX75" s="376"/>
      <c r="AY75" s="376"/>
      <c r="AZ75" s="376"/>
      <c r="BA75" s="376"/>
      <c r="BB75" s="376"/>
    </row>
    <row r="76" spans="1:59" s="22" customFormat="1" ht="12">
      <c r="A76" s="457"/>
      <c r="B76" s="522" t="s">
        <v>70</v>
      </c>
      <c r="C76" s="317">
        <f t="shared" ref="C76:H76" si="144">C12</f>
        <v>11.960212500000001</v>
      </c>
      <c r="D76" s="317">
        <f t="shared" si="144"/>
        <v>27.083907499999999</v>
      </c>
      <c r="E76" s="317">
        <f t="shared" si="144"/>
        <v>41.079642499999999</v>
      </c>
      <c r="F76" s="317">
        <f t="shared" si="144"/>
        <v>27.26455</v>
      </c>
      <c r="G76" s="317">
        <f t="shared" si="144"/>
        <v>38.711799999999997</v>
      </c>
      <c r="H76" s="317">
        <f t="shared" si="144"/>
        <v>16.877085000000001</v>
      </c>
      <c r="I76" s="317">
        <f t="shared" ref="I76:J76" si="145">I12</f>
        <v>47.121000000000002</v>
      </c>
      <c r="J76" s="354">
        <f t="shared" si="145"/>
        <v>37.636800000000001</v>
      </c>
      <c r="K76" s="317"/>
      <c r="L76" s="467"/>
      <c r="M76" s="467"/>
      <c r="N76" s="519"/>
      <c r="O76" s="519">
        <f>SUM(C76:N76)</f>
        <v>247.73499749999999</v>
      </c>
      <c r="X76" s="404"/>
      <c r="AQ76" s="5"/>
      <c r="AR76" s="5"/>
      <c r="AS76" s="5"/>
      <c r="AT76" s="5"/>
      <c r="AU76" s="5"/>
      <c r="AV76" s="5"/>
      <c r="AW76" s="5"/>
      <c r="AX76" s="446"/>
      <c r="AY76" s="376"/>
      <c r="AZ76" s="376"/>
      <c r="BA76" s="376"/>
      <c r="BB76" s="376"/>
    </row>
    <row r="77" spans="1:59" s="22" customFormat="1" ht="12">
      <c r="A77" s="457"/>
      <c r="B77" s="522" t="s">
        <v>69</v>
      </c>
      <c r="C77" s="317">
        <f t="shared" ref="C77:H77" si="146">C20</f>
        <v>36.306899999999999</v>
      </c>
      <c r="D77" s="317">
        <f t="shared" si="146"/>
        <v>40.739100000000001</v>
      </c>
      <c r="E77" s="317">
        <f t="shared" si="146"/>
        <v>35.216099999999997</v>
      </c>
      <c r="F77" s="317">
        <f t="shared" si="146"/>
        <v>30.045999999999999</v>
      </c>
      <c r="G77" s="317">
        <f t="shared" si="146"/>
        <v>24.363800000000001</v>
      </c>
      <c r="H77" s="317">
        <f t="shared" si="146"/>
        <v>39.9437</v>
      </c>
      <c r="I77" s="317">
        <f t="shared" ref="I77:J77" si="147">I20</f>
        <v>54.750599999999999</v>
      </c>
      <c r="J77" s="354">
        <f t="shared" si="147"/>
        <v>27.579899999999999</v>
      </c>
      <c r="K77" s="317"/>
      <c r="L77" s="467"/>
      <c r="M77" s="467"/>
      <c r="N77" s="519"/>
      <c r="O77" s="519">
        <f t="shared" ref="O77:O79" si="148">SUM(C77:N77)</f>
        <v>288.9461</v>
      </c>
      <c r="X77" s="404"/>
      <c r="AG77" s="340"/>
      <c r="AH77" s="340"/>
      <c r="AI77" s="340"/>
      <c r="AJ77" s="340"/>
      <c r="AK77" s="340"/>
      <c r="AP77" s="413"/>
      <c r="AQ77" s="439"/>
      <c r="AR77" s="439"/>
      <c r="AS77" s="439"/>
      <c r="AT77" s="439"/>
      <c r="AU77" s="439"/>
      <c r="AV77" s="439"/>
      <c r="AW77" s="439"/>
      <c r="AX77" s="376"/>
      <c r="AY77" s="376"/>
      <c r="AZ77" s="376"/>
      <c r="BA77" s="376"/>
      <c r="BB77" s="376"/>
    </row>
    <row r="78" spans="1:59" s="22" customFormat="1" ht="12">
      <c r="A78" s="457"/>
      <c r="B78" s="522" t="s">
        <v>28</v>
      </c>
      <c r="C78" s="317">
        <f t="shared" ref="C78:H78" si="149">C28</f>
        <v>104.449225</v>
      </c>
      <c r="D78" s="317">
        <f t="shared" si="149"/>
        <v>72.603499999999997</v>
      </c>
      <c r="E78" s="317">
        <f t="shared" si="149"/>
        <v>97.649500000000003</v>
      </c>
      <c r="F78" s="317">
        <f t="shared" si="149"/>
        <v>75.469085000000007</v>
      </c>
      <c r="G78" s="317">
        <f t="shared" si="149"/>
        <v>80.748427500000005</v>
      </c>
      <c r="H78" s="317">
        <f t="shared" si="149"/>
        <v>95.956400000000002</v>
      </c>
      <c r="I78" s="317">
        <f t="shared" ref="I78:J78" si="150">I28</f>
        <v>80.524199999999993</v>
      </c>
      <c r="J78" s="354">
        <f t="shared" si="150"/>
        <v>76.048187499999997</v>
      </c>
      <c r="K78" s="317"/>
      <c r="L78" s="467"/>
      <c r="M78" s="467"/>
      <c r="N78" s="519"/>
      <c r="O78" s="519">
        <f t="shared" si="148"/>
        <v>683.44852500000002</v>
      </c>
      <c r="X78" s="404"/>
      <c r="AG78" s="523"/>
      <c r="AH78" s="523"/>
      <c r="AI78" s="523"/>
      <c r="AJ78" s="523"/>
      <c r="AK78" s="523"/>
      <c r="AP78" s="413"/>
      <c r="AQ78" s="439"/>
      <c r="AR78" s="439"/>
      <c r="AS78" s="439"/>
      <c r="AT78" s="439"/>
      <c r="AU78" s="439"/>
      <c r="AV78" s="439"/>
      <c r="AW78" s="439"/>
      <c r="AX78" s="524"/>
      <c r="AY78" s="524"/>
      <c r="AZ78" s="524"/>
      <c r="BA78" s="524"/>
      <c r="BB78" s="524"/>
    </row>
    <row r="79" spans="1:59" s="22" customFormat="1" thickBot="1">
      <c r="A79" s="457"/>
      <c r="B79" s="522" t="s">
        <v>168</v>
      </c>
      <c r="C79" s="520"/>
      <c r="D79" s="520"/>
      <c r="E79" s="520"/>
      <c r="F79" s="520"/>
      <c r="G79" s="520"/>
      <c r="H79" s="520"/>
      <c r="I79" s="520"/>
      <c r="J79" s="520"/>
      <c r="K79" s="520">
        <f t="shared" ref="K79:N79" si="151">K70</f>
        <v>210</v>
      </c>
      <c r="L79" s="520">
        <f t="shared" si="151"/>
        <v>208</v>
      </c>
      <c r="M79" s="520">
        <f t="shared" si="151"/>
        <v>205.99999999999997</v>
      </c>
      <c r="N79" s="521">
        <f t="shared" si="151"/>
        <v>223</v>
      </c>
      <c r="O79" s="521">
        <f t="shared" si="148"/>
        <v>847</v>
      </c>
      <c r="X79" s="404"/>
      <c r="AP79" s="413"/>
      <c r="AQ79" s="439"/>
      <c r="AR79" s="439"/>
      <c r="AS79" s="439"/>
      <c r="AT79" s="439"/>
      <c r="AU79" s="439"/>
      <c r="AV79" s="439"/>
      <c r="AW79" s="439"/>
      <c r="AX79" s="439"/>
      <c r="AY79" s="439"/>
    </row>
    <row r="80" spans="1:59" s="22" customFormat="1" ht="12">
      <c r="A80" s="457"/>
      <c r="B80" s="457"/>
      <c r="C80" s="457"/>
      <c r="D80" s="457"/>
      <c r="E80" s="457"/>
      <c r="F80" s="457"/>
      <c r="G80" s="459"/>
      <c r="H80" s="457"/>
      <c r="I80" s="457"/>
      <c r="J80" s="457"/>
      <c r="K80" s="457"/>
      <c r="L80" s="457"/>
      <c r="M80" s="457"/>
      <c r="N80" s="457"/>
      <c r="O80" s="457"/>
      <c r="X80" s="404"/>
      <c r="AG80" s="376"/>
      <c r="AH80" s="376"/>
      <c r="AI80" s="376"/>
      <c r="AJ80" s="376"/>
      <c r="AK80" s="376"/>
      <c r="AX80" s="376"/>
      <c r="AY80" s="376"/>
      <c r="AZ80" s="376"/>
      <c r="BA80" s="376"/>
      <c r="BB80" s="376"/>
    </row>
    <row r="81" spans="1:24" s="22" customFormat="1" ht="12">
      <c r="A81" s="458"/>
      <c r="B81" s="413"/>
      <c r="C81" s="459"/>
      <c r="D81" s="459"/>
      <c r="E81" s="459"/>
      <c r="F81" s="459"/>
      <c r="G81" s="459"/>
      <c r="H81" s="457"/>
      <c r="I81" s="457"/>
      <c r="J81" s="457"/>
      <c r="K81" s="457"/>
      <c r="L81" s="457"/>
      <c r="M81" s="457"/>
      <c r="N81" s="457"/>
      <c r="O81" s="457"/>
      <c r="X81" s="404"/>
    </row>
    <row r="82" spans="1:24" s="22" customFormat="1" ht="12">
      <c r="A82" s="458"/>
      <c r="B82" s="413"/>
      <c r="C82" s="459"/>
      <c r="D82" s="459"/>
      <c r="E82" s="459"/>
      <c r="F82" s="459"/>
      <c r="G82" s="459"/>
      <c r="H82" s="457"/>
      <c r="I82" s="457"/>
      <c r="J82" s="457"/>
      <c r="K82" s="457"/>
      <c r="L82" s="457"/>
      <c r="M82" s="457"/>
      <c r="N82" s="457"/>
      <c r="O82" s="457"/>
      <c r="X82" s="404"/>
    </row>
    <row r="83" spans="1:24" s="22" customFormat="1" ht="12">
      <c r="A83" s="458"/>
      <c r="B83" s="413"/>
      <c r="C83" s="459"/>
      <c r="D83" s="459"/>
      <c r="E83" s="459"/>
      <c r="F83" s="459"/>
      <c r="G83" s="459"/>
      <c r="H83" s="457"/>
      <c r="I83" s="457"/>
      <c r="J83" s="457"/>
      <c r="K83" s="457"/>
      <c r="L83" s="457"/>
      <c r="M83" s="457"/>
      <c r="N83" s="457"/>
      <c r="O83" s="457"/>
      <c r="X83" s="404"/>
    </row>
    <row r="84" spans="1:24" s="22" customFormat="1" ht="12">
      <c r="A84" s="458"/>
      <c r="B84" s="413"/>
      <c r="C84" s="459"/>
      <c r="D84" s="459"/>
      <c r="E84" s="459"/>
      <c r="F84" s="459"/>
      <c r="G84" s="459"/>
      <c r="H84" s="457"/>
      <c r="I84" s="457"/>
      <c r="J84" s="457"/>
      <c r="K84" s="457"/>
      <c r="L84" s="457"/>
      <c r="M84" s="457"/>
      <c r="N84" s="457"/>
      <c r="O84" s="457"/>
      <c r="X84" s="404"/>
    </row>
    <row r="85" spans="1:24" s="22" customFormat="1" ht="12">
      <c r="A85" s="413"/>
      <c r="B85" s="413"/>
      <c r="C85" s="459"/>
      <c r="D85" s="459"/>
      <c r="E85" s="459"/>
      <c r="F85" s="459"/>
      <c r="G85" s="459"/>
      <c r="H85" s="457"/>
      <c r="I85" s="457"/>
      <c r="J85" s="457"/>
      <c r="K85" s="457"/>
      <c r="L85" s="457"/>
      <c r="M85" s="457"/>
      <c r="N85" s="457"/>
      <c r="O85" s="457"/>
      <c r="X85" s="404"/>
    </row>
    <row r="86" spans="1:24" s="22" customFormat="1" ht="12">
      <c r="A86" s="457"/>
      <c r="B86" s="457"/>
      <c r="C86" s="457"/>
      <c r="D86" s="457"/>
      <c r="E86" s="457"/>
      <c r="F86" s="457"/>
      <c r="G86" s="459"/>
      <c r="H86" s="457"/>
      <c r="I86" s="457"/>
      <c r="J86" s="457"/>
      <c r="K86" s="457"/>
      <c r="L86" s="457"/>
      <c r="M86" s="457"/>
      <c r="N86" s="457"/>
      <c r="O86" s="457"/>
      <c r="X86" s="404"/>
    </row>
    <row r="87" spans="1:24" s="22" customFormat="1" ht="12">
      <c r="A87" s="458"/>
      <c r="B87" s="413"/>
      <c r="C87" s="459"/>
      <c r="D87" s="459"/>
      <c r="E87" s="459"/>
      <c r="F87" s="459"/>
      <c r="G87" s="459"/>
      <c r="H87" s="457"/>
      <c r="I87" s="457"/>
      <c r="J87" s="457"/>
      <c r="K87" s="457"/>
      <c r="L87" s="457"/>
      <c r="M87" s="457"/>
      <c r="N87" s="457"/>
      <c r="O87" s="457"/>
      <c r="X87" s="404"/>
    </row>
    <row r="88" spans="1:24" s="22" customFormat="1" ht="12">
      <c r="A88" s="458"/>
      <c r="B88" s="413"/>
      <c r="C88" s="459"/>
      <c r="D88" s="459"/>
      <c r="E88" s="459"/>
      <c r="F88" s="459"/>
      <c r="G88" s="459"/>
      <c r="H88" s="457"/>
      <c r="I88" s="457"/>
      <c r="J88" s="457"/>
      <c r="K88" s="457"/>
      <c r="L88" s="457"/>
      <c r="M88" s="457"/>
      <c r="N88" s="457"/>
      <c r="O88" s="457"/>
      <c r="X88" s="404"/>
    </row>
    <row r="89" spans="1:24" s="22" customFormat="1" ht="12">
      <c r="A89" s="458"/>
      <c r="B89" s="413"/>
      <c r="C89" s="459"/>
      <c r="D89" s="459"/>
      <c r="E89" s="459"/>
      <c r="F89" s="459"/>
      <c r="G89" s="459"/>
      <c r="H89" s="457"/>
      <c r="I89" s="457"/>
      <c r="J89" s="457"/>
      <c r="K89" s="457"/>
      <c r="L89" s="457"/>
      <c r="M89" s="457"/>
      <c r="N89" s="457"/>
      <c r="O89" s="457"/>
      <c r="X89" s="404"/>
    </row>
    <row r="90" spans="1:24" s="22" customFormat="1" ht="12">
      <c r="A90" s="458"/>
      <c r="B90" s="413"/>
      <c r="C90" s="459"/>
      <c r="D90" s="459"/>
      <c r="E90" s="459"/>
      <c r="F90" s="459"/>
      <c r="G90" s="459"/>
      <c r="H90" s="457"/>
      <c r="I90" s="457"/>
      <c r="J90" s="457"/>
      <c r="K90" s="457"/>
      <c r="L90" s="457"/>
      <c r="M90" s="457"/>
      <c r="N90" s="457"/>
      <c r="O90" s="457"/>
      <c r="X90" s="404"/>
    </row>
    <row r="91" spans="1:24" s="22" customFormat="1" ht="12">
      <c r="A91" s="413"/>
      <c r="B91" s="413"/>
      <c r="C91" s="459"/>
      <c r="D91" s="459"/>
      <c r="E91" s="459"/>
      <c r="F91" s="459"/>
      <c r="G91" s="459"/>
      <c r="H91" s="457"/>
      <c r="I91" s="457"/>
      <c r="J91" s="457"/>
      <c r="K91" s="457"/>
      <c r="L91" s="457"/>
      <c r="M91" s="457"/>
      <c r="N91" s="457"/>
      <c r="O91" s="457"/>
      <c r="X91" s="404"/>
    </row>
    <row r="92" spans="1:24" s="22" customFormat="1" ht="12">
      <c r="A92" s="457"/>
      <c r="B92" s="457"/>
      <c r="C92" s="457"/>
      <c r="D92" s="457"/>
      <c r="E92" s="457"/>
      <c r="F92" s="457"/>
      <c r="G92" s="459"/>
      <c r="H92" s="457"/>
      <c r="I92" s="457"/>
      <c r="J92" s="457"/>
      <c r="K92" s="457"/>
      <c r="L92" s="457"/>
      <c r="M92" s="457"/>
      <c r="N92" s="457"/>
      <c r="O92" s="457"/>
      <c r="X92" s="404"/>
    </row>
    <row r="93" spans="1:24" s="22" customFormat="1" ht="12">
      <c r="A93" s="458"/>
      <c r="B93" s="413"/>
      <c r="C93" s="459"/>
      <c r="D93" s="459"/>
      <c r="E93" s="459"/>
      <c r="F93" s="459"/>
      <c r="G93" s="459"/>
      <c r="H93" s="457"/>
      <c r="I93" s="457"/>
      <c r="J93" s="457"/>
      <c r="K93" s="457"/>
      <c r="L93" s="457"/>
      <c r="M93" s="457"/>
      <c r="N93" s="457"/>
      <c r="O93" s="457"/>
      <c r="X93" s="404"/>
    </row>
    <row r="94" spans="1:24" s="22" customFormat="1" ht="12">
      <c r="A94" s="458"/>
      <c r="B94" s="413"/>
      <c r="C94" s="459"/>
      <c r="D94" s="459"/>
      <c r="E94" s="459"/>
      <c r="F94" s="459"/>
      <c r="G94" s="459"/>
      <c r="H94" s="457"/>
      <c r="I94" s="457"/>
      <c r="J94" s="457"/>
      <c r="K94" s="457"/>
      <c r="L94" s="457"/>
      <c r="M94" s="457"/>
      <c r="N94" s="457"/>
      <c r="O94" s="457"/>
      <c r="X94" s="404"/>
    </row>
    <row r="95" spans="1:24" s="22" customFormat="1" ht="12">
      <c r="A95" s="458"/>
      <c r="B95" s="413"/>
      <c r="C95" s="459"/>
      <c r="D95" s="459"/>
      <c r="E95" s="459"/>
      <c r="F95" s="459"/>
      <c r="G95" s="459"/>
      <c r="H95" s="457"/>
      <c r="I95" s="457"/>
      <c r="J95" s="457"/>
      <c r="K95" s="457"/>
      <c r="L95" s="457"/>
      <c r="M95" s="457"/>
      <c r="N95" s="457"/>
      <c r="O95" s="457"/>
      <c r="X95" s="404"/>
    </row>
    <row r="96" spans="1:24" s="22" customFormat="1" ht="12">
      <c r="A96" s="458"/>
      <c r="B96" s="413"/>
      <c r="C96" s="459"/>
      <c r="D96" s="459"/>
      <c r="E96" s="459"/>
      <c r="F96" s="459"/>
      <c r="G96" s="459"/>
      <c r="H96" s="457"/>
      <c r="I96" s="457"/>
      <c r="J96" s="457"/>
      <c r="K96" s="457"/>
      <c r="L96" s="457"/>
      <c r="M96" s="457"/>
      <c r="N96" s="457"/>
      <c r="O96" s="457"/>
      <c r="X96" s="404"/>
    </row>
    <row r="97" spans="1:24" s="22" customFormat="1" ht="12">
      <c r="A97" s="458"/>
      <c r="B97" s="413"/>
      <c r="C97" s="459"/>
      <c r="D97" s="459"/>
      <c r="E97" s="459"/>
      <c r="F97" s="459"/>
      <c r="G97" s="459"/>
      <c r="H97" s="457"/>
      <c r="I97" s="457"/>
      <c r="J97" s="457"/>
      <c r="K97" s="457"/>
      <c r="L97" s="457"/>
      <c r="M97" s="457"/>
      <c r="N97" s="457"/>
      <c r="O97" s="457"/>
      <c r="X97" s="404"/>
    </row>
    <row r="98" spans="1:24" s="22" customFormat="1" ht="12">
      <c r="X98" s="404"/>
    </row>
    <row r="101" spans="1:24">
      <c r="E101" s="414"/>
      <c r="F101" s="414"/>
      <c r="G101" s="414"/>
      <c r="H101" s="414"/>
      <c r="I101" s="414"/>
    </row>
    <row r="102" spans="1:24">
      <c r="E102" s="414"/>
      <c r="F102" s="414"/>
      <c r="G102" s="414"/>
      <c r="H102" s="414"/>
      <c r="I102" s="414"/>
    </row>
    <row r="103" spans="1:24">
      <c r="E103" s="414"/>
      <c r="F103" s="414"/>
      <c r="G103" s="414"/>
      <c r="H103" s="414"/>
      <c r="I103" s="414"/>
    </row>
    <row r="104" spans="1:24">
      <c r="E104" s="414"/>
      <c r="F104" s="414"/>
      <c r="G104" s="414"/>
      <c r="H104" s="414"/>
      <c r="I104" s="414"/>
    </row>
    <row r="105" spans="1:24">
      <c r="E105" s="414"/>
      <c r="F105" s="414"/>
      <c r="G105" s="414"/>
      <c r="H105" s="414"/>
      <c r="I105" s="414"/>
    </row>
    <row r="106" spans="1:24">
      <c r="E106" s="414"/>
      <c r="F106" s="414"/>
      <c r="G106" s="414"/>
      <c r="H106" s="414"/>
      <c r="I106" s="414"/>
    </row>
    <row r="107" spans="1:24">
      <c r="E107" s="414"/>
      <c r="F107" s="414"/>
      <c r="G107" s="414"/>
      <c r="H107" s="414"/>
      <c r="I107" s="414"/>
    </row>
    <row r="108" spans="1:24">
      <c r="E108" s="414"/>
      <c r="F108" s="414"/>
      <c r="G108" s="414"/>
      <c r="H108" s="414"/>
      <c r="I108" s="414"/>
    </row>
    <row r="109" spans="1:24">
      <c r="E109" s="414"/>
      <c r="F109" s="414"/>
      <c r="G109" s="414"/>
      <c r="H109" s="414"/>
      <c r="I109" s="414"/>
    </row>
    <row r="110" spans="1:24">
      <c r="E110" s="414"/>
      <c r="F110" s="414"/>
      <c r="G110" s="414"/>
      <c r="H110" s="414"/>
      <c r="I110" s="414"/>
    </row>
  </sheetData>
  <mergeCells count="27">
    <mergeCell ref="A64:A65"/>
    <mergeCell ref="X4:AM5"/>
    <mergeCell ref="X6:Y6"/>
    <mergeCell ref="AO4:BD5"/>
    <mergeCell ref="AO6:AP6"/>
    <mergeCell ref="AO13:AO14"/>
    <mergeCell ref="AO21:AO22"/>
    <mergeCell ref="AO29:AO30"/>
    <mergeCell ref="X13:X14"/>
    <mergeCell ref="R5:R6"/>
    <mergeCell ref="S5:S6"/>
    <mergeCell ref="T5:T6"/>
    <mergeCell ref="U5:U6"/>
    <mergeCell ref="V5:V6"/>
    <mergeCell ref="A37:A38"/>
    <mergeCell ref="A55:A56"/>
    <mergeCell ref="AO37:AO38"/>
    <mergeCell ref="X21:X22"/>
    <mergeCell ref="X29:X30"/>
    <mergeCell ref="X37:X38"/>
    <mergeCell ref="A4:B4"/>
    <mergeCell ref="R4:V4"/>
    <mergeCell ref="A29:A30"/>
    <mergeCell ref="A6:B6"/>
    <mergeCell ref="A13:A14"/>
    <mergeCell ref="A21:A22"/>
    <mergeCell ref="C4:P5"/>
  </mergeCells>
  <conditionalFormatting sqref="AQ1:JA3 AM63:AN63 AM74:II74 AM75:IY75 R1:V3 R62:T62 V62 R7:V7 R21:R22 U21:U22 R23:S23 R29:R30 V30 U29:U30 R39:S39 U23:V23 U39:V39 Z72:AK72 AM72:IY72 BC63:IY63 D2 G2:P2 C1:F1 J1:P1 AN73:AO73 BE73:IY73 A4:B6 B39:B40 Z1:AM3 A72:P73 B101:P104 B111:P1048576 A101:A1048576 B105:B110 AM77:AO79 AM76:AP76 AY76:IY76 A57:B58 B56 R63:V67 AN64:AN67 BE64:IY67 A41:B42 R45:R50 S46:V50 X39:Y42 AO39:AP42 R13:U15 V14:V15 Z15:AF15 A7:J10 BE4:JA4 X7:Y10 AO7:AP10 Z74:AK77 Z78:AG78 AQ77:IY77 AQ79:IY79 AQ78:AX78 BC78:IY78 A12:I15 BE30:JA30 A80:P100 A75:A79 C75:P75 A74:B74 P74 S75:S65498 T75:V1048576 R75:R1048576 AM80:IY1048576 Z79:AK1048576 O77:P79 M7:P10 N77:N78 N76:P76 L76:M78 M13:P15 M12 O12:P12 BE39:JA42 M63:P63 A52:A53 AL15:AM15 AO14:AP18 BE14:JA18 BE22:JA26 AO22:AP26 BE44:JA50 AO46:AP50 X46:Y50 X54:Y58 AO54:AP58 T52:V56 R52:S55 BE60:JA62 AO62:AP63 X62:Y63 A63:I63 BE71:IY71 AN69:AN71 R69:V74 C79:N79 A30:B30 AO30:AP31 X30:Y31 X28:X29 A28:A29 A44:A45 A60:A61 X60:X61 X52:X53 X44:X45 AO60:AO61 AO52:AO53 AO44:AO45 AO28:AO29 AO20:AO21 AO12:AO13 A16:B18 A46:B50 A54:B55 A62:B62 BE52:JA58 A20:B26 X12:Y18 X20:Y26 BE12:BE13 BH12:JA13 BE5:BE10 BH5:JA10 BE20:BE21 BH20:JA21 BE28:BE29 BH28:JA29 BE69:BE70 BH69:IY70">
    <cfRule type="cellIs" dxfId="3820" priority="1467" stopIfTrue="1" operator="lessThan">
      <formula>0</formula>
    </cfRule>
  </conditionalFormatting>
  <conditionalFormatting sqref="R4 S30 S21:S22 R56:S56">
    <cfRule type="cellIs" dxfId="3819" priority="1466" stopIfTrue="1" operator="lessThan">
      <formula>0</formula>
    </cfRule>
  </conditionalFormatting>
  <conditionalFormatting sqref="T29:T30 T21:T22">
    <cfRule type="cellIs" dxfId="3818" priority="1465" stopIfTrue="1" operator="lessThan">
      <formula>0</formula>
    </cfRule>
  </conditionalFormatting>
  <conditionalFormatting sqref="U62">
    <cfRule type="cellIs" dxfId="3817" priority="1464" stopIfTrue="1" operator="lessThan">
      <formula>0</formula>
    </cfRule>
  </conditionalFormatting>
  <conditionalFormatting sqref="V22">
    <cfRule type="cellIs" dxfId="3816" priority="1463" stopIfTrue="1" operator="lessThan">
      <formula>0</formula>
    </cfRule>
  </conditionalFormatting>
  <conditionalFormatting sqref="S29">
    <cfRule type="cellIs" dxfId="3815" priority="1461" stopIfTrue="1" operator="lessThan">
      <formula>0</formula>
    </cfRule>
  </conditionalFormatting>
  <conditionalFormatting sqref="S45">
    <cfRule type="cellIs" dxfId="3814" priority="1459" stopIfTrue="1" operator="lessThan">
      <formula>0</formula>
    </cfRule>
  </conditionalFormatting>
  <conditionalFormatting sqref="R9:S10 R12:S12 R8">
    <cfRule type="cellIs" dxfId="3813" priority="1457" stopIfTrue="1" operator="lessThan">
      <formula>0</formula>
    </cfRule>
  </conditionalFormatting>
  <conditionalFormatting sqref="T8:T10 T12">
    <cfRule type="cellIs" dxfId="3812" priority="1456" stopIfTrue="1" operator="lessThan">
      <formula>0</formula>
    </cfRule>
  </conditionalFormatting>
  <conditionalFormatting sqref="V8:V10 V12:V13">
    <cfRule type="cellIs" dxfId="3811" priority="1455" stopIfTrue="1" operator="lessThan">
      <formula>0</formula>
    </cfRule>
  </conditionalFormatting>
  <conditionalFormatting sqref="U8:U10 U12">
    <cfRule type="cellIs" dxfId="3810" priority="1454" stopIfTrue="1" operator="lessThan">
      <formula>0</formula>
    </cfRule>
  </conditionalFormatting>
  <conditionalFormatting sqref="R16:S18 R20:S20">
    <cfRule type="cellIs" dxfId="3809" priority="1453" stopIfTrue="1" operator="lessThan">
      <formula>0</formula>
    </cfRule>
  </conditionalFormatting>
  <conditionalFormatting sqref="T16:T18 T20">
    <cfRule type="cellIs" dxfId="3808" priority="1452" stopIfTrue="1" operator="lessThan">
      <formula>0</formula>
    </cfRule>
  </conditionalFormatting>
  <conditionalFormatting sqref="V16:V18 V20:V21">
    <cfRule type="cellIs" dxfId="3807" priority="1451" stopIfTrue="1" operator="lessThan">
      <formula>0</formula>
    </cfRule>
  </conditionalFormatting>
  <conditionalFormatting sqref="U16:U18 U20">
    <cfRule type="cellIs" dxfId="3806" priority="1450" stopIfTrue="1" operator="lessThan">
      <formula>0</formula>
    </cfRule>
  </conditionalFormatting>
  <conditionalFormatting sqref="R24:R26 R28">
    <cfRule type="cellIs" dxfId="3805" priority="1449" stopIfTrue="1" operator="lessThan">
      <formula>0</formula>
    </cfRule>
  </conditionalFormatting>
  <conditionalFormatting sqref="V24:V26 V28:V29">
    <cfRule type="cellIs" dxfId="3804" priority="1448" stopIfTrue="1" operator="lessThan">
      <formula>0</formula>
    </cfRule>
  </conditionalFormatting>
  <conditionalFormatting sqref="U24:U26 U28">
    <cfRule type="cellIs" dxfId="3803" priority="1446" stopIfTrue="1" operator="lessThan">
      <formula>0</formula>
    </cfRule>
  </conditionalFormatting>
  <conditionalFormatting sqref="S24:S26 S28">
    <cfRule type="cellIs" dxfId="3802" priority="1447" stopIfTrue="1" operator="lessThan">
      <formula>0</formula>
    </cfRule>
  </conditionalFormatting>
  <conditionalFormatting sqref="R40:R42 R44">
    <cfRule type="cellIs" dxfId="3801" priority="1445" stopIfTrue="1" operator="lessThan">
      <formula>0</formula>
    </cfRule>
  </conditionalFormatting>
  <conditionalFormatting sqref="V40:V42 V44:V45">
    <cfRule type="cellIs" dxfId="3800" priority="1444" stopIfTrue="1" operator="lessThan">
      <formula>0</formula>
    </cfRule>
  </conditionalFormatting>
  <conditionalFormatting sqref="U40:U42 U44:U45">
    <cfRule type="cellIs" dxfId="3799" priority="1443" stopIfTrue="1" operator="lessThan">
      <formula>0</formula>
    </cfRule>
  </conditionalFormatting>
  <conditionalFormatting sqref="S40:S42 S44">
    <cfRule type="cellIs" dxfId="3798" priority="1442" stopIfTrue="1" operator="lessThan">
      <formula>0</formula>
    </cfRule>
  </conditionalFormatting>
  <conditionalFormatting sqref="R57:S58 R60:S61">
    <cfRule type="cellIs" dxfId="3797" priority="1441" stopIfTrue="1" operator="lessThan">
      <formula>0</formula>
    </cfRule>
  </conditionalFormatting>
  <conditionalFormatting sqref="T57:T58 T60:T61">
    <cfRule type="cellIs" dxfId="3796" priority="1440" stopIfTrue="1" operator="lessThan">
      <formula>0</formula>
    </cfRule>
  </conditionalFormatting>
  <conditionalFormatting sqref="V57:V58 V60:V61">
    <cfRule type="cellIs" dxfId="3795" priority="1439" stopIfTrue="1" operator="lessThan">
      <formula>0</formula>
    </cfRule>
  </conditionalFormatting>
  <conditionalFormatting sqref="U57:U58 U60:U61">
    <cfRule type="cellIs" dxfId="3794" priority="1438" stopIfTrue="1" operator="lessThan">
      <formula>0</formula>
    </cfRule>
  </conditionalFormatting>
  <conditionalFormatting sqref="R5:V5">
    <cfRule type="cellIs" dxfId="3793" priority="1255" stopIfTrue="1" operator="lessThan">
      <formula>0</formula>
    </cfRule>
  </conditionalFormatting>
  <conditionalFormatting sqref="R37:R38 U37:U38 R31:V31 B31 A32:B34 A38:B38 A40 BE31:JA34 BE36:JA38 A36:A37">
    <cfRule type="cellIs" dxfId="3792" priority="1271" stopIfTrue="1" operator="lessThan">
      <formula>0</formula>
    </cfRule>
  </conditionalFormatting>
  <conditionalFormatting sqref="S37:S38">
    <cfRule type="cellIs" dxfId="3791" priority="1270" stopIfTrue="1" operator="lessThan">
      <formula>0</formula>
    </cfRule>
  </conditionalFormatting>
  <conditionalFormatting sqref="U32:U34 U36">
    <cfRule type="cellIs" dxfId="3790" priority="1264" stopIfTrue="1" operator="lessThan">
      <formula>0</formula>
    </cfRule>
  </conditionalFormatting>
  <conditionalFormatting sqref="T37:T38">
    <cfRule type="cellIs" dxfId="3789" priority="1269" stopIfTrue="1" operator="lessThan">
      <formula>0</formula>
    </cfRule>
  </conditionalFormatting>
  <conditionalFormatting sqref="V38">
    <cfRule type="cellIs" dxfId="3788" priority="1268" stopIfTrue="1" operator="lessThan">
      <formula>0</formula>
    </cfRule>
  </conditionalFormatting>
  <conditionalFormatting sqref="R32:S34 R36:S36">
    <cfRule type="cellIs" dxfId="3787" priority="1267" stopIfTrue="1" operator="lessThan">
      <formula>0</formula>
    </cfRule>
  </conditionalFormatting>
  <conditionalFormatting sqref="T32:T34 T36">
    <cfRule type="cellIs" dxfId="3786" priority="1266" stopIfTrue="1" operator="lessThan">
      <formula>0</formula>
    </cfRule>
  </conditionalFormatting>
  <conditionalFormatting sqref="V32:V34 V36:V37">
    <cfRule type="cellIs" dxfId="3785" priority="1265" stopIfTrue="1" operator="lessThan">
      <formula>0</formula>
    </cfRule>
  </conditionalFormatting>
  <conditionalFormatting sqref="X6:AI6 AK6:AM6">
    <cfRule type="cellIs" dxfId="3784" priority="1246" stopIfTrue="1" operator="lessThan">
      <formula>0</formula>
    </cfRule>
  </conditionalFormatting>
  <conditionalFormatting sqref="A64:B64 B71 B65:B67">
    <cfRule type="cellIs" dxfId="3783" priority="1262" operator="lessThan">
      <formula>0</formula>
    </cfRule>
  </conditionalFormatting>
  <conditionalFormatting sqref="P3">
    <cfRule type="cellIs" dxfId="3782" priority="1256" operator="lessThan">
      <formula>0</formula>
    </cfRule>
  </conditionalFormatting>
  <conditionalFormatting sqref="AJ63:AK63 Z63:AF63">
    <cfRule type="cellIs" dxfId="3781" priority="1254" stopIfTrue="1" operator="lessThan">
      <formula>0</formula>
    </cfRule>
  </conditionalFormatting>
  <conditionalFormatting sqref="BA63:BB63 AQ63:AW63">
    <cfRule type="cellIs" dxfId="3780" priority="1252" stopIfTrue="1" operator="lessThan">
      <formula>0</formula>
    </cfRule>
  </conditionalFormatting>
  <conditionalFormatting sqref="C6:L6 N6:P6 C4">
    <cfRule type="cellIs" dxfId="3779" priority="1249" stopIfTrue="1" operator="lessThan">
      <formula>0</formula>
    </cfRule>
  </conditionalFormatting>
  <conditionalFormatting sqref="M6">
    <cfRule type="cellIs" dxfId="3778" priority="1248" stopIfTrue="1" operator="lessThan">
      <formula>0</formula>
    </cfRule>
  </conditionalFormatting>
  <conditionalFormatting sqref="X4">
    <cfRule type="cellIs" dxfId="3777" priority="1247" stopIfTrue="1" operator="lessThan">
      <formula>0</formula>
    </cfRule>
  </conditionalFormatting>
  <conditionalFormatting sqref="AJ6">
    <cfRule type="cellIs" dxfId="3776" priority="1245" stopIfTrue="1" operator="lessThan">
      <formula>0</formula>
    </cfRule>
  </conditionalFormatting>
  <conditionalFormatting sqref="AO4">
    <cfRule type="cellIs" dxfId="3775" priority="1213" stopIfTrue="1" operator="lessThan">
      <formula>0</formula>
    </cfRule>
  </conditionalFormatting>
  <conditionalFormatting sqref="A1:B3">
    <cfRule type="cellIs" dxfId="3774" priority="1209" operator="lessThan">
      <formula>0</formula>
    </cfRule>
  </conditionalFormatting>
  <conditionalFormatting sqref="AO6:AZ6 BB6:BD6">
    <cfRule type="cellIs" dxfId="3773" priority="1215" stopIfTrue="1" operator="lessThan">
      <formula>0</formula>
    </cfRule>
  </conditionalFormatting>
  <conditionalFormatting sqref="BA6">
    <cfRule type="cellIs" dxfId="3772" priority="1214" stopIfTrue="1" operator="lessThan">
      <formula>0</formula>
    </cfRule>
  </conditionalFormatting>
  <conditionalFormatting sqref="G1:H1">
    <cfRule type="cellIs" dxfId="3771" priority="1212" operator="lessThan">
      <formula>0</formula>
    </cfRule>
  </conditionalFormatting>
  <conditionalFormatting sqref="I1">
    <cfRule type="cellIs" dxfId="3770" priority="1211" stopIfTrue="1" operator="lessThan">
      <formula>0</formula>
    </cfRule>
  </conditionalFormatting>
  <conditionalFormatting sqref="AP73:BD73">
    <cfRule type="cellIs" dxfId="3769" priority="1206" operator="lessThan">
      <formula>0</formula>
    </cfRule>
  </conditionalFormatting>
  <conditionalFormatting sqref="Y73">
    <cfRule type="cellIs" dxfId="3768" priority="1204" operator="lessThan">
      <formula>0</formula>
    </cfRule>
  </conditionalFormatting>
  <conditionalFormatting sqref="Z73:AM73">
    <cfRule type="cellIs" dxfId="3767" priority="1205" operator="lessThan">
      <formula>0</formula>
    </cfRule>
  </conditionalFormatting>
  <conditionalFormatting sqref="X32:Y34 X38:Y38 X36:X37">
    <cfRule type="cellIs" dxfId="3766" priority="1197" stopIfTrue="1" operator="lessThan">
      <formula>0</formula>
    </cfRule>
  </conditionalFormatting>
  <conditionalFormatting sqref="Y65:Y67 X64:Y64 Y71">
    <cfRule type="cellIs" dxfId="3765" priority="1196" operator="lessThan">
      <formula>0</formula>
    </cfRule>
  </conditionalFormatting>
  <conditionalFormatting sqref="AO32:AP34 AO38:AP38 AO36:AO37">
    <cfRule type="cellIs" dxfId="3764" priority="1192" stopIfTrue="1" operator="lessThan">
      <formula>0</formula>
    </cfRule>
  </conditionalFormatting>
  <conditionalFormatting sqref="AP65:AP67 AO64:AP64 AP71">
    <cfRule type="cellIs" dxfId="3763" priority="1191" operator="lessThan">
      <formula>0</formula>
    </cfRule>
  </conditionalFormatting>
  <conditionalFormatting sqref="C105:P110">
    <cfRule type="cellIs" dxfId="3762" priority="1159" stopIfTrue="1" operator="lessThan">
      <formula>0</formula>
    </cfRule>
  </conditionalFormatting>
  <conditionalFormatting sqref="AP77:AP79">
    <cfRule type="cellIs" dxfId="3761" priority="1158" operator="lessThan">
      <formula>0</formula>
    </cfRule>
  </conditionalFormatting>
  <conditionalFormatting sqref="AQ76">
    <cfRule type="cellIs" dxfId="3760" priority="1157" operator="lessThan">
      <formula>0</formula>
    </cfRule>
  </conditionalFormatting>
  <conditionalFormatting sqref="AQ76:AX76">
    <cfRule type="cellIs" dxfId="3759" priority="1156" operator="lessThan">
      <formula>0</formula>
    </cfRule>
  </conditionalFormatting>
  <conditionalFormatting sqref="AU76:AX76">
    <cfRule type="cellIs" dxfId="3758" priority="1155" operator="lessThan">
      <formula>0</formula>
    </cfRule>
  </conditionalFormatting>
  <conditionalFormatting sqref="AX76">
    <cfRule type="cellIs" dxfId="3757" priority="1154" operator="lessThan">
      <formula>0</formula>
    </cfRule>
  </conditionalFormatting>
  <conditionalFormatting sqref="A31">
    <cfRule type="cellIs" dxfId="3756" priority="1153" stopIfTrue="1" operator="lessThan">
      <formula>0</formula>
    </cfRule>
  </conditionalFormatting>
  <conditionalFormatting sqref="A39">
    <cfRule type="cellIs" dxfId="3755" priority="1152" stopIfTrue="1" operator="lessThan">
      <formula>0</formula>
    </cfRule>
  </conditionalFormatting>
  <conditionalFormatting sqref="J12:J15 J63">
    <cfRule type="cellIs" dxfId="3754" priority="1151" stopIfTrue="1" operator="lessThan">
      <formula>0</formula>
    </cfRule>
  </conditionalFormatting>
  <conditionalFormatting sqref="AX63">
    <cfRule type="cellIs" dxfId="3753" priority="1144" stopIfTrue="1" operator="lessThan">
      <formula>0</formula>
    </cfRule>
  </conditionalFormatting>
  <conditionalFormatting sqref="AG15">
    <cfRule type="cellIs" dxfId="3752" priority="1137" stopIfTrue="1" operator="lessThan">
      <formula>0</formula>
    </cfRule>
  </conditionalFormatting>
  <conditionalFormatting sqref="AG63">
    <cfRule type="cellIs" dxfId="3751" priority="1134" stopIfTrue="1" operator="lessThan">
      <formula>0</formula>
    </cfRule>
  </conditionalFormatting>
  <conditionalFormatting sqref="B75:B79">
    <cfRule type="cellIs" dxfId="3750" priority="1121" operator="lessThan">
      <formula>0</formula>
    </cfRule>
  </conditionalFormatting>
  <conditionalFormatting sqref="C74:N74">
    <cfRule type="cellIs" dxfId="3749" priority="1120" operator="lessThan">
      <formula>0</formula>
    </cfRule>
  </conditionalFormatting>
  <conditionalFormatting sqref="C76:D76 K76">
    <cfRule type="cellIs" dxfId="3748" priority="1119" stopIfTrue="1" operator="lessThan">
      <formula>0</formula>
    </cfRule>
  </conditionalFormatting>
  <conditionalFormatting sqref="J76">
    <cfRule type="cellIs" dxfId="3747" priority="1118" stopIfTrue="1" operator="lessThan">
      <formula>0</formula>
    </cfRule>
  </conditionalFormatting>
  <conditionalFormatting sqref="C77:D77">
    <cfRule type="cellIs" dxfId="3746" priority="1117" stopIfTrue="1" operator="lessThan">
      <formula>0</formula>
    </cfRule>
  </conditionalFormatting>
  <conditionalFormatting sqref="J77">
    <cfRule type="cellIs" dxfId="3745" priority="1116" stopIfTrue="1" operator="lessThan">
      <formula>0</formula>
    </cfRule>
  </conditionalFormatting>
  <conditionalFormatting sqref="K77">
    <cfRule type="cellIs" dxfId="3744" priority="1115" stopIfTrue="1" operator="lessThan">
      <formula>0</formula>
    </cfRule>
  </conditionalFormatting>
  <conditionalFormatting sqref="C78:D78">
    <cfRule type="cellIs" dxfId="3743" priority="1114" stopIfTrue="1" operator="lessThan">
      <formula>0</formula>
    </cfRule>
  </conditionalFormatting>
  <conditionalFormatting sqref="J78">
    <cfRule type="cellIs" dxfId="3742" priority="1113" stopIfTrue="1" operator="lessThan">
      <formula>0</formula>
    </cfRule>
  </conditionalFormatting>
  <conditionalFormatting sqref="K78">
    <cfRule type="cellIs" dxfId="3741" priority="1112" stopIfTrue="1" operator="lessThan">
      <formula>0</formula>
    </cfRule>
  </conditionalFormatting>
  <conditionalFormatting sqref="K7:L10 K12:K15">
    <cfRule type="cellIs" dxfId="3740" priority="1111" stopIfTrue="1" operator="lessThan">
      <formula>0</formula>
    </cfRule>
  </conditionalFormatting>
  <conditionalFormatting sqref="L12:L15">
    <cfRule type="cellIs" dxfId="3739" priority="1108" stopIfTrue="1" operator="lessThan">
      <formula>0</formula>
    </cfRule>
  </conditionalFormatting>
  <conditionalFormatting sqref="AH15">
    <cfRule type="cellIs" dxfId="3738" priority="1105" stopIfTrue="1" operator="lessThan">
      <formula>0</formula>
    </cfRule>
  </conditionalFormatting>
  <conditionalFormatting sqref="K63">
    <cfRule type="cellIs" dxfId="3737" priority="1051" stopIfTrue="1" operator="lessThan">
      <formula>0</formula>
    </cfRule>
  </conditionalFormatting>
  <conditionalFormatting sqref="L63">
    <cfRule type="cellIs" dxfId="3736" priority="1049" stopIfTrue="1" operator="lessThan">
      <formula>0</formula>
    </cfRule>
  </conditionalFormatting>
  <conditionalFormatting sqref="AH63">
    <cfRule type="cellIs" dxfId="3735" priority="1046" stopIfTrue="1" operator="lessThan">
      <formula>0</formula>
    </cfRule>
  </conditionalFormatting>
  <conditionalFormatting sqref="AI63">
    <cfRule type="cellIs" dxfId="3734" priority="1044" stopIfTrue="1" operator="lessThan">
      <formula>0</formula>
    </cfRule>
  </conditionalFormatting>
  <conditionalFormatting sqref="AY63">
    <cfRule type="cellIs" dxfId="3733" priority="1042" stopIfTrue="1" operator="lessThan">
      <formula>0</formula>
    </cfRule>
  </conditionalFormatting>
  <conditionalFormatting sqref="AZ63">
    <cfRule type="cellIs" dxfId="3732" priority="1040" stopIfTrue="1" operator="lessThan">
      <formula>0</formula>
    </cfRule>
  </conditionalFormatting>
  <conditionalFormatting sqref="C3:O3">
    <cfRule type="cellIs" dxfId="3731" priority="1034" operator="lessThan">
      <formula>0</formula>
    </cfRule>
  </conditionalFormatting>
  <conditionalFormatting sqref="N12">
    <cfRule type="cellIs" dxfId="3730" priority="1027" stopIfTrue="1" operator="lessThan">
      <formula>0</formula>
    </cfRule>
  </conditionalFormatting>
  <conditionalFormatting sqref="AI15:AK15">
    <cfRule type="cellIs" dxfId="3729" priority="1018" stopIfTrue="1" operator="lessThan">
      <formula>0</formula>
    </cfRule>
  </conditionalFormatting>
  <conditionalFormatting sqref="A11:I11 M11 O11:P11 AO11:AP11 X11:Y11 BE11 BH11:JA11">
    <cfRule type="cellIs" dxfId="3728" priority="989" stopIfTrue="1" operator="lessThan">
      <formula>0</formula>
    </cfRule>
  </conditionalFormatting>
  <conditionalFormatting sqref="R11:S11">
    <cfRule type="cellIs" dxfId="3727" priority="988" stopIfTrue="1" operator="lessThan">
      <formula>0</formula>
    </cfRule>
  </conditionalFormatting>
  <conditionalFormatting sqref="T11">
    <cfRule type="cellIs" dxfId="3726" priority="987" stopIfTrue="1" operator="lessThan">
      <formula>0</formula>
    </cfRule>
  </conditionalFormatting>
  <conditionalFormatting sqref="V11">
    <cfRule type="cellIs" dxfId="3725" priority="986" stopIfTrue="1" operator="lessThan">
      <formula>0</formula>
    </cfRule>
  </conditionalFormatting>
  <conditionalFormatting sqref="U11">
    <cfRule type="cellIs" dxfId="3724" priority="985" stopIfTrue="1" operator="lessThan">
      <formula>0</formula>
    </cfRule>
  </conditionalFormatting>
  <conditionalFormatting sqref="J11">
    <cfRule type="cellIs" dxfId="3723" priority="981" stopIfTrue="1" operator="lessThan">
      <formula>0</formula>
    </cfRule>
  </conditionalFormatting>
  <conditionalFormatting sqref="K11">
    <cfRule type="cellIs" dxfId="3722" priority="979" stopIfTrue="1" operator="lessThan">
      <formula>0</formula>
    </cfRule>
  </conditionalFormatting>
  <conditionalFormatting sqref="L11">
    <cfRule type="cellIs" dxfId="3721" priority="978" stopIfTrue="1" operator="lessThan">
      <formula>0</formula>
    </cfRule>
  </conditionalFormatting>
  <conditionalFormatting sqref="N11">
    <cfRule type="cellIs" dxfId="3720" priority="976" stopIfTrue="1" operator="lessThan">
      <formula>0</formula>
    </cfRule>
  </conditionalFormatting>
  <conditionalFormatting sqref="X19:Y19 AO19:AP19 BE19 A19:B19 BH19:JA19">
    <cfRule type="cellIs" dxfId="3719" priority="973" stopIfTrue="1" operator="lessThan">
      <formula>0</formula>
    </cfRule>
  </conditionalFormatting>
  <conditionalFormatting sqref="R19:S19">
    <cfRule type="cellIs" dxfId="3718" priority="972" stopIfTrue="1" operator="lessThan">
      <formula>0</formula>
    </cfRule>
  </conditionalFormatting>
  <conditionalFormatting sqref="T19">
    <cfRule type="cellIs" dxfId="3717" priority="971" stopIfTrue="1" operator="lessThan">
      <formula>0</formula>
    </cfRule>
  </conditionalFormatting>
  <conditionalFormatting sqref="V19">
    <cfRule type="cellIs" dxfId="3716" priority="970" stopIfTrue="1" operator="lessThan">
      <formula>0</formula>
    </cfRule>
  </conditionalFormatting>
  <conditionalFormatting sqref="U19">
    <cfRule type="cellIs" dxfId="3715" priority="969" stopIfTrue="1" operator="lessThan">
      <formula>0</formula>
    </cfRule>
  </conditionalFormatting>
  <conditionalFormatting sqref="BE35:JA35 A35:B35">
    <cfRule type="cellIs" dxfId="3714" priority="951" stopIfTrue="1" operator="lessThan">
      <formula>0</formula>
    </cfRule>
  </conditionalFormatting>
  <conditionalFormatting sqref="U35">
    <cfRule type="cellIs" dxfId="3713" priority="947" stopIfTrue="1" operator="lessThan">
      <formula>0</formula>
    </cfRule>
  </conditionalFormatting>
  <conditionalFormatting sqref="R35:S35">
    <cfRule type="cellIs" dxfId="3712" priority="950" stopIfTrue="1" operator="lessThan">
      <formula>0</formula>
    </cfRule>
  </conditionalFormatting>
  <conditionalFormatting sqref="T35">
    <cfRule type="cellIs" dxfId="3711" priority="949" stopIfTrue="1" operator="lessThan">
      <formula>0</formula>
    </cfRule>
  </conditionalFormatting>
  <conditionalFormatting sqref="V35">
    <cfRule type="cellIs" dxfId="3710" priority="948" stopIfTrue="1" operator="lessThan">
      <formula>0</formula>
    </cfRule>
  </conditionalFormatting>
  <conditionalFormatting sqref="X35:Y35">
    <cfRule type="cellIs" dxfId="3709" priority="943" stopIfTrue="1" operator="lessThan">
      <formula>0</formula>
    </cfRule>
  </conditionalFormatting>
  <conditionalFormatting sqref="AO35:AP35">
    <cfRule type="cellIs" dxfId="3708" priority="942" stopIfTrue="1" operator="lessThan">
      <formula>0</formula>
    </cfRule>
  </conditionalFormatting>
  <conditionalFormatting sqref="BE43:JA43 AO43:AP43 X43:Y43 A43:B43">
    <cfRule type="cellIs" dxfId="3707" priority="929" stopIfTrue="1" operator="lessThan">
      <formula>0</formula>
    </cfRule>
  </conditionalFormatting>
  <conditionalFormatting sqref="R43">
    <cfRule type="cellIs" dxfId="3706" priority="928" stopIfTrue="1" operator="lessThan">
      <formula>0</formula>
    </cfRule>
  </conditionalFormatting>
  <conditionalFormatting sqref="V43">
    <cfRule type="cellIs" dxfId="3705" priority="927" stopIfTrue="1" operator="lessThan">
      <formula>0</formula>
    </cfRule>
  </conditionalFormatting>
  <conditionalFormatting sqref="U43">
    <cfRule type="cellIs" dxfId="3704" priority="926" stopIfTrue="1" operator="lessThan">
      <formula>0</formula>
    </cfRule>
  </conditionalFormatting>
  <conditionalFormatting sqref="S43">
    <cfRule type="cellIs" dxfId="3703" priority="925" stopIfTrue="1" operator="lessThan">
      <formula>0</formula>
    </cfRule>
  </conditionalFormatting>
  <conditionalFormatting sqref="A51:B51 X51:Y51 AO51:AP51 BE51:JA51 R51:V51">
    <cfRule type="cellIs" dxfId="3702" priority="907" stopIfTrue="1" operator="lessThan">
      <formula>0</formula>
    </cfRule>
  </conditionalFormatting>
  <conditionalFormatting sqref="R59:S59">
    <cfRule type="cellIs" dxfId="3701" priority="895" stopIfTrue="1" operator="lessThan">
      <formula>0</formula>
    </cfRule>
  </conditionalFormatting>
  <conditionalFormatting sqref="BE59:JA59 AO59:AP59 X59:Y59 A59:B59">
    <cfRule type="cellIs" dxfId="3700" priority="896" stopIfTrue="1" operator="lessThan">
      <formula>0</formula>
    </cfRule>
  </conditionalFormatting>
  <conditionalFormatting sqref="T59">
    <cfRule type="cellIs" dxfId="3699" priority="894" stopIfTrue="1" operator="lessThan">
      <formula>0</formula>
    </cfRule>
  </conditionalFormatting>
  <conditionalFormatting sqref="V59">
    <cfRule type="cellIs" dxfId="3698" priority="893" stopIfTrue="1" operator="lessThan">
      <formula>0</formula>
    </cfRule>
  </conditionalFormatting>
  <conditionalFormatting sqref="U59">
    <cfRule type="cellIs" dxfId="3697" priority="892" stopIfTrue="1" operator="lessThan">
      <formula>0</formula>
    </cfRule>
  </conditionalFormatting>
  <conditionalFormatting sqref="BE68 AN68 R68:V68 BH68:IY68">
    <cfRule type="cellIs" dxfId="3696" priority="878" stopIfTrue="1" operator="lessThan">
      <formula>0</formula>
    </cfRule>
  </conditionalFormatting>
  <conditionalFormatting sqref="B68">
    <cfRule type="cellIs" dxfId="3695" priority="877" operator="lessThan">
      <formula>0</formula>
    </cfRule>
  </conditionalFormatting>
  <conditionalFormatting sqref="Y68">
    <cfRule type="cellIs" dxfId="3694" priority="876" operator="lessThan">
      <formula>0</formula>
    </cfRule>
  </conditionalFormatting>
  <conditionalFormatting sqref="AP68">
    <cfRule type="cellIs" dxfId="3693" priority="875" operator="lessThan">
      <formula>0</formula>
    </cfRule>
  </conditionalFormatting>
  <conditionalFormatting sqref="BE27 A27:B27 AO27:AP27 X27:Y27 BH27:JA27">
    <cfRule type="cellIs" dxfId="3692" priority="864" stopIfTrue="1" operator="lessThan">
      <formula>0</formula>
    </cfRule>
  </conditionalFormatting>
  <conditionalFormatting sqref="R27">
    <cfRule type="cellIs" dxfId="3691" priority="863" stopIfTrue="1" operator="lessThan">
      <formula>0</formula>
    </cfRule>
  </conditionalFormatting>
  <conditionalFormatting sqref="V27">
    <cfRule type="cellIs" dxfId="3690" priority="862" stopIfTrue="1" operator="lessThan">
      <formula>0</formula>
    </cfRule>
  </conditionalFormatting>
  <conditionalFormatting sqref="U27">
    <cfRule type="cellIs" dxfId="3689" priority="860" stopIfTrue="1" operator="lessThan">
      <formula>0</formula>
    </cfRule>
  </conditionalFormatting>
  <conditionalFormatting sqref="S27">
    <cfRule type="cellIs" dxfId="3688" priority="861" stopIfTrue="1" operator="lessThan">
      <formula>0</formula>
    </cfRule>
  </conditionalFormatting>
  <conditionalFormatting sqref="Y28:Y29">
    <cfRule type="cellIs" dxfId="3687" priority="837" stopIfTrue="1" operator="lessThan">
      <formula>0</formula>
    </cfRule>
  </conditionalFormatting>
  <conditionalFormatting sqref="B28:B29">
    <cfRule type="cellIs" dxfId="3686" priority="836" stopIfTrue="1" operator="lessThan">
      <formula>0</formula>
    </cfRule>
  </conditionalFormatting>
  <conditionalFormatting sqref="B36:B37">
    <cfRule type="cellIs" dxfId="3685" priority="835" stopIfTrue="1" operator="lessThan">
      <formula>0</formula>
    </cfRule>
  </conditionalFormatting>
  <conditionalFormatting sqref="B44:B45">
    <cfRule type="cellIs" dxfId="3684" priority="834" stopIfTrue="1" operator="lessThan">
      <formula>0</formula>
    </cfRule>
  </conditionalFormatting>
  <conditionalFormatting sqref="B52:B53">
    <cfRule type="cellIs" dxfId="3683" priority="833" stopIfTrue="1" operator="lessThan">
      <formula>0</formula>
    </cfRule>
  </conditionalFormatting>
  <conditionalFormatting sqref="B60:B61">
    <cfRule type="cellIs" dxfId="3682" priority="832" stopIfTrue="1" operator="lessThan">
      <formula>0</formula>
    </cfRule>
  </conditionalFormatting>
  <conditionalFormatting sqref="Y60:Y61">
    <cfRule type="cellIs" dxfId="3681" priority="831" stopIfTrue="1" operator="lessThan">
      <formula>0</formula>
    </cfRule>
  </conditionalFormatting>
  <conditionalFormatting sqref="Y52:Y53">
    <cfRule type="cellIs" dxfId="3680" priority="830" stopIfTrue="1" operator="lessThan">
      <formula>0</formula>
    </cfRule>
  </conditionalFormatting>
  <conditionalFormatting sqref="Y44:Y45">
    <cfRule type="cellIs" dxfId="3679" priority="829" stopIfTrue="1" operator="lessThan">
      <formula>0</formula>
    </cfRule>
  </conditionalFormatting>
  <conditionalFormatting sqref="Y36:Y37">
    <cfRule type="cellIs" dxfId="3678" priority="828" stopIfTrue="1" operator="lessThan">
      <formula>0</formula>
    </cfRule>
  </conditionalFormatting>
  <conditionalFormatting sqref="B69:B70">
    <cfRule type="cellIs" dxfId="3677" priority="827" stopIfTrue="1" operator="lessThan">
      <formula>0</formula>
    </cfRule>
  </conditionalFormatting>
  <conditionalFormatting sqref="Y69:Y70">
    <cfRule type="cellIs" dxfId="3676" priority="826" stopIfTrue="1" operator="lessThan">
      <formula>0</formula>
    </cfRule>
  </conditionalFormatting>
  <conditionalFormatting sqref="AP69:AP70">
    <cfRule type="cellIs" dxfId="3675" priority="825" stopIfTrue="1" operator="lessThan">
      <formula>0</formula>
    </cfRule>
  </conditionalFormatting>
  <conditionalFormatting sqref="AP60:AP61">
    <cfRule type="cellIs" dxfId="3674" priority="824" stopIfTrue="1" operator="lessThan">
      <formula>0</formula>
    </cfRule>
  </conditionalFormatting>
  <conditionalFormatting sqref="AP52:AP53">
    <cfRule type="cellIs" dxfId="3673" priority="823" stopIfTrue="1" operator="lessThan">
      <formula>0</formula>
    </cfRule>
  </conditionalFormatting>
  <conditionalFormatting sqref="AP44:AP45">
    <cfRule type="cellIs" dxfId="3672" priority="822" stopIfTrue="1" operator="lessThan">
      <formula>0</formula>
    </cfRule>
  </conditionalFormatting>
  <conditionalFormatting sqref="AP36:AP37">
    <cfRule type="cellIs" dxfId="3671" priority="821" stopIfTrue="1" operator="lessThan">
      <formula>0</formula>
    </cfRule>
  </conditionalFormatting>
  <conditionalFormatting sqref="AP28:AP29">
    <cfRule type="cellIs" dxfId="3670" priority="820" stopIfTrue="1" operator="lessThan">
      <formula>0</formula>
    </cfRule>
  </conditionalFormatting>
  <conditionalFormatting sqref="AP20:AP21">
    <cfRule type="cellIs" dxfId="3669" priority="819" stopIfTrue="1" operator="lessThan">
      <formula>0</formula>
    </cfRule>
  </conditionalFormatting>
  <conditionalFormatting sqref="AP12:AP13">
    <cfRule type="cellIs" dxfId="3668" priority="818" stopIfTrue="1" operator="lessThan">
      <formula>0</formula>
    </cfRule>
  </conditionalFormatting>
  <conditionalFormatting sqref="C15:J19 M15:P19 M21:P22 M20:M21 O20:P21 C20:I22">
    <cfRule type="cellIs" dxfId="3667" priority="817" stopIfTrue="1" operator="lessThan">
      <formula>0</formula>
    </cfRule>
  </conditionalFormatting>
  <conditionalFormatting sqref="J20:J22">
    <cfRule type="cellIs" dxfId="3666" priority="816" stopIfTrue="1" operator="lessThan">
      <formula>0</formula>
    </cfRule>
  </conditionalFormatting>
  <conditionalFormatting sqref="K15:L19 K20:K22">
    <cfRule type="cellIs" dxfId="3665" priority="815" stopIfTrue="1" operator="lessThan">
      <formula>0</formula>
    </cfRule>
  </conditionalFormatting>
  <conditionalFormatting sqref="L20:L22">
    <cfRule type="cellIs" dxfId="3664" priority="814" stopIfTrue="1" operator="lessThan">
      <formula>0</formula>
    </cfRule>
  </conditionalFormatting>
  <conditionalFormatting sqref="N21">
    <cfRule type="cellIs" dxfId="3663" priority="813" stopIfTrue="1" operator="lessThan">
      <formula>0</formula>
    </cfRule>
  </conditionalFormatting>
  <conditionalFormatting sqref="C20:I20 M20 O20:P20">
    <cfRule type="cellIs" dxfId="3662" priority="812" stopIfTrue="1" operator="lessThan">
      <formula>0</formula>
    </cfRule>
  </conditionalFormatting>
  <conditionalFormatting sqref="J20">
    <cfRule type="cellIs" dxfId="3661" priority="811" stopIfTrue="1" operator="lessThan">
      <formula>0</formula>
    </cfRule>
  </conditionalFormatting>
  <conditionalFormatting sqref="K20">
    <cfRule type="cellIs" dxfId="3660" priority="810" stopIfTrue="1" operator="lessThan">
      <formula>0</formula>
    </cfRule>
  </conditionalFormatting>
  <conditionalFormatting sqref="L20">
    <cfRule type="cellIs" dxfId="3659" priority="809" stopIfTrue="1" operator="lessThan">
      <formula>0</formula>
    </cfRule>
  </conditionalFormatting>
  <conditionalFormatting sqref="N20">
    <cfRule type="cellIs" dxfId="3658" priority="808" stopIfTrue="1" operator="lessThan">
      <formula>0</formula>
    </cfRule>
  </conditionalFormatting>
  <conditionalFormatting sqref="N20">
    <cfRule type="cellIs" dxfId="3657" priority="807" stopIfTrue="1" operator="lessThan">
      <formula>0</formula>
    </cfRule>
  </conditionalFormatting>
  <conditionalFormatting sqref="C19:I19 M19 O19:P19">
    <cfRule type="cellIs" dxfId="3656" priority="806" stopIfTrue="1" operator="lessThan">
      <formula>0</formula>
    </cfRule>
  </conditionalFormatting>
  <conditionalFormatting sqref="J19">
    <cfRule type="cellIs" dxfId="3655" priority="805" stopIfTrue="1" operator="lessThan">
      <formula>0</formula>
    </cfRule>
  </conditionalFormatting>
  <conditionalFormatting sqref="K19">
    <cfRule type="cellIs" dxfId="3654" priority="804" stopIfTrue="1" operator="lessThan">
      <formula>0</formula>
    </cfRule>
  </conditionalFormatting>
  <conditionalFormatting sqref="L19">
    <cfRule type="cellIs" dxfId="3653" priority="803" stopIfTrue="1" operator="lessThan">
      <formula>0</formula>
    </cfRule>
  </conditionalFormatting>
  <conditionalFormatting sqref="N19">
    <cfRule type="cellIs" dxfId="3652" priority="802" stopIfTrue="1" operator="lessThan">
      <formula>0</formula>
    </cfRule>
  </conditionalFormatting>
  <conditionalFormatting sqref="C23:I23 M23:P23">
    <cfRule type="cellIs" dxfId="3651" priority="801" stopIfTrue="1" operator="lessThan">
      <formula>0</formula>
    </cfRule>
  </conditionalFormatting>
  <conditionalFormatting sqref="J23">
    <cfRule type="cellIs" dxfId="3650" priority="800" stopIfTrue="1" operator="lessThan">
      <formula>0</formula>
    </cfRule>
  </conditionalFormatting>
  <conditionalFormatting sqref="K23">
    <cfRule type="cellIs" dxfId="3649" priority="799" stopIfTrue="1" operator="lessThan">
      <formula>0</formula>
    </cfRule>
  </conditionalFormatting>
  <conditionalFormatting sqref="L23">
    <cfRule type="cellIs" dxfId="3648" priority="798" stopIfTrue="1" operator="lessThan">
      <formula>0</formula>
    </cfRule>
  </conditionalFormatting>
  <conditionalFormatting sqref="C23:J27 C28:I30 M23:P27 M29:P30 M28 O28:P28">
    <cfRule type="cellIs" dxfId="3647" priority="797" stopIfTrue="1" operator="lessThan">
      <formula>0</formula>
    </cfRule>
  </conditionalFormatting>
  <conditionalFormatting sqref="J28:J30">
    <cfRule type="cellIs" dxfId="3646" priority="796" stopIfTrue="1" operator="lessThan">
      <formula>0</formula>
    </cfRule>
  </conditionalFormatting>
  <conditionalFormatting sqref="K23:L27 K28:K30">
    <cfRule type="cellIs" dxfId="3645" priority="795" stopIfTrue="1" operator="lessThan">
      <formula>0</formula>
    </cfRule>
  </conditionalFormatting>
  <conditionalFormatting sqref="L28:L30">
    <cfRule type="cellIs" dxfId="3644" priority="794" stopIfTrue="1" operator="lessThan">
      <formula>0</formula>
    </cfRule>
  </conditionalFormatting>
  <conditionalFormatting sqref="N29">
    <cfRule type="cellIs" dxfId="3643" priority="793" stopIfTrue="1" operator="lessThan">
      <formula>0</formula>
    </cfRule>
  </conditionalFormatting>
  <conditionalFormatting sqref="C28:I28 M28 O28:P28">
    <cfRule type="cellIs" dxfId="3642" priority="792" stopIfTrue="1" operator="lessThan">
      <formula>0</formula>
    </cfRule>
  </conditionalFormatting>
  <conditionalFormatting sqref="J28">
    <cfRule type="cellIs" dxfId="3641" priority="791" stopIfTrue="1" operator="lessThan">
      <formula>0</formula>
    </cfRule>
  </conditionalFormatting>
  <conditionalFormatting sqref="K28">
    <cfRule type="cellIs" dxfId="3640" priority="790" stopIfTrue="1" operator="lessThan">
      <formula>0</formula>
    </cfRule>
  </conditionalFormatting>
  <conditionalFormatting sqref="L28">
    <cfRule type="cellIs" dxfId="3639" priority="789" stopIfTrue="1" operator="lessThan">
      <formula>0</formula>
    </cfRule>
  </conditionalFormatting>
  <conditionalFormatting sqref="N28">
    <cfRule type="cellIs" dxfId="3638" priority="788" stopIfTrue="1" operator="lessThan">
      <formula>0</formula>
    </cfRule>
  </conditionalFormatting>
  <conditionalFormatting sqref="N28">
    <cfRule type="cellIs" dxfId="3637" priority="787" stopIfTrue="1" operator="lessThan">
      <formula>0</formula>
    </cfRule>
  </conditionalFormatting>
  <conditionalFormatting sqref="C27:I27 M27 O27:P27">
    <cfRule type="cellIs" dxfId="3636" priority="786" stopIfTrue="1" operator="lessThan">
      <formula>0</formula>
    </cfRule>
  </conditionalFormatting>
  <conditionalFormatting sqref="J27">
    <cfRule type="cellIs" dxfId="3635" priority="785" stopIfTrue="1" operator="lessThan">
      <formula>0</formula>
    </cfRule>
  </conditionalFormatting>
  <conditionalFormatting sqref="K27">
    <cfRule type="cellIs" dxfId="3634" priority="784" stopIfTrue="1" operator="lessThan">
      <formula>0</formula>
    </cfRule>
  </conditionalFormatting>
  <conditionalFormatting sqref="L27">
    <cfRule type="cellIs" dxfId="3633" priority="783" stopIfTrue="1" operator="lessThan">
      <formula>0</formula>
    </cfRule>
  </conditionalFormatting>
  <conditionalFormatting sqref="N27">
    <cfRule type="cellIs" dxfId="3632" priority="782" stopIfTrue="1" operator="lessThan">
      <formula>0</formula>
    </cfRule>
  </conditionalFormatting>
  <conditionalFormatting sqref="C31:I31 M31:P31">
    <cfRule type="cellIs" dxfId="3631" priority="781" stopIfTrue="1" operator="lessThan">
      <formula>0</formula>
    </cfRule>
  </conditionalFormatting>
  <conditionalFormatting sqref="J31">
    <cfRule type="cellIs" dxfId="3630" priority="780" stopIfTrue="1" operator="lessThan">
      <formula>0</formula>
    </cfRule>
  </conditionalFormatting>
  <conditionalFormatting sqref="K31">
    <cfRule type="cellIs" dxfId="3629" priority="779" stopIfTrue="1" operator="lessThan">
      <formula>0</formula>
    </cfRule>
  </conditionalFormatting>
  <conditionalFormatting sqref="L31">
    <cfRule type="cellIs" dxfId="3628" priority="778" stopIfTrue="1" operator="lessThan">
      <formula>0</formula>
    </cfRule>
  </conditionalFormatting>
  <conditionalFormatting sqref="C31:J35 C36:I38 M37:P38 M36 O36:P36 M31:P35">
    <cfRule type="cellIs" dxfId="3627" priority="777" stopIfTrue="1" operator="lessThan">
      <formula>0</formula>
    </cfRule>
  </conditionalFormatting>
  <conditionalFormatting sqref="J36:J38">
    <cfRule type="cellIs" dxfId="3626" priority="776" stopIfTrue="1" operator="lessThan">
      <formula>0</formula>
    </cfRule>
  </conditionalFormatting>
  <conditionalFormatting sqref="K31:L35 K36:K38">
    <cfRule type="cellIs" dxfId="3625" priority="775" stopIfTrue="1" operator="lessThan">
      <formula>0</formula>
    </cfRule>
  </conditionalFormatting>
  <conditionalFormatting sqref="L36:L38">
    <cfRule type="cellIs" dxfId="3624" priority="774" stopIfTrue="1" operator="lessThan">
      <formula>0</formula>
    </cfRule>
  </conditionalFormatting>
  <conditionalFormatting sqref="N37">
    <cfRule type="cellIs" dxfId="3623" priority="773" stopIfTrue="1" operator="lessThan">
      <formula>0</formula>
    </cfRule>
  </conditionalFormatting>
  <conditionalFormatting sqref="C36:I36 M36 O36:P36">
    <cfRule type="cellIs" dxfId="3622" priority="772" stopIfTrue="1" operator="lessThan">
      <formula>0</formula>
    </cfRule>
  </conditionalFormatting>
  <conditionalFormatting sqref="J36">
    <cfRule type="cellIs" dxfId="3621" priority="771" stopIfTrue="1" operator="lessThan">
      <formula>0</formula>
    </cfRule>
  </conditionalFormatting>
  <conditionalFormatting sqref="K36">
    <cfRule type="cellIs" dxfId="3620" priority="770" stopIfTrue="1" operator="lessThan">
      <formula>0</formula>
    </cfRule>
  </conditionalFormatting>
  <conditionalFormatting sqref="L36">
    <cfRule type="cellIs" dxfId="3619" priority="769" stopIfTrue="1" operator="lessThan">
      <formula>0</formula>
    </cfRule>
  </conditionalFormatting>
  <conditionalFormatting sqref="N36">
    <cfRule type="cellIs" dxfId="3618" priority="768" stopIfTrue="1" operator="lessThan">
      <formula>0</formula>
    </cfRule>
  </conditionalFormatting>
  <conditionalFormatting sqref="N36">
    <cfRule type="cellIs" dxfId="3617" priority="767" stopIfTrue="1" operator="lessThan">
      <formula>0</formula>
    </cfRule>
  </conditionalFormatting>
  <conditionalFormatting sqref="C35:I35 M35 O35:P35">
    <cfRule type="cellIs" dxfId="3616" priority="766" stopIfTrue="1" operator="lessThan">
      <formula>0</formula>
    </cfRule>
  </conditionalFormatting>
  <conditionalFormatting sqref="J35">
    <cfRule type="cellIs" dxfId="3615" priority="765" stopIfTrue="1" operator="lessThan">
      <formula>0</formula>
    </cfRule>
  </conditionalFormatting>
  <conditionalFormatting sqref="K35">
    <cfRule type="cellIs" dxfId="3614" priority="764" stopIfTrue="1" operator="lessThan">
      <formula>0</formula>
    </cfRule>
  </conditionalFormatting>
  <conditionalFormatting sqref="L35">
    <cfRule type="cellIs" dxfId="3613" priority="763" stopIfTrue="1" operator="lessThan">
      <formula>0</formula>
    </cfRule>
  </conditionalFormatting>
  <conditionalFormatting sqref="N35">
    <cfRule type="cellIs" dxfId="3612" priority="762" stopIfTrue="1" operator="lessThan">
      <formula>0</formula>
    </cfRule>
  </conditionalFormatting>
  <conditionalFormatting sqref="C39:I39 M39:P39">
    <cfRule type="cellIs" dxfId="3611" priority="761" stopIfTrue="1" operator="lessThan">
      <formula>0</formula>
    </cfRule>
  </conditionalFormatting>
  <conditionalFormatting sqref="J39">
    <cfRule type="cellIs" dxfId="3610" priority="760" stopIfTrue="1" operator="lessThan">
      <formula>0</formula>
    </cfRule>
  </conditionalFormatting>
  <conditionalFormatting sqref="K39">
    <cfRule type="cellIs" dxfId="3609" priority="759" stopIfTrue="1" operator="lessThan">
      <formula>0</formula>
    </cfRule>
  </conditionalFormatting>
  <conditionalFormatting sqref="L39">
    <cfRule type="cellIs" dxfId="3608" priority="758" stopIfTrue="1" operator="lessThan">
      <formula>0</formula>
    </cfRule>
  </conditionalFormatting>
  <conditionalFormatting sqref="C39:J43 C44:I46 M39:P43 M45:P46 M44 O44:P44">
    <cfRule type="cellIs" dxfId="3607" priority="757" stopIfTrue="1" operator="lessThan">
      <formula>0</formula>
    </cfRule>
  </conditionalFormatting>
  <conditionalFormatting sqref="J44:J46">
    <cfRule type="cellIs" dxfId="3606" priority="756" stopIfTrue="1" operator="lessThan">
      <formula>0</formula>
    </cfRule>
  </conditionalFormatting>
  <conditionalFormatting sqref="K39:L43 K44:K46">
    <cfRule type="cellIs" dxfId="3605" priority="755" stopIfTrue="1" operator="lessThan">
      <formula>0</formula>
    </cfRule>
  </conditionalFormatting>
  <conditionalFormatting sqref="L44:L46">
    <cfRule type="cellIs" dxfId="3604" priority="754" stopIfTrue="1" operator="lessThan">
      <formula>0</formula>
    </cfRule>
  </conditionalFormatting>
  <conditionalFormatting sqref="N45">
    <cfRule type="cellIs" dxfId="3603" priority="753" stopIfTrue="1" operator="lessThan">
      <formula>0</formula>
    </cfRule>
  </conditionalFormatting>
  <conditionalFormatting sqref="C44:I44 M44 O44:P44">
    <cfRule type="cellIs" dxfId="3602" priority="752" stopIfTrue="1" operator="lessThan">
      <formula>0</formula>
    </cfRule>
  </conditionalFormatting>
  <conditionalFormatting sqref="J44">
    <cfRule type="cellIs" dxfId="3601" priority="751" stopIfTrue="1" operator="lessThan">
      <formula>0</formula>
    </cfRule>
  </conditionalFormatting>
  <conditionalFormatting sqref="K44">
    <cfRule type="cellIs" dxfId="3600" priority="750" stopIfTrue="1" operator="lessThan">
      <formula>0</formula>
    </cfRule>
  </conditionalFormatting>
  <conditionalFormatting sqref="L44">
    <cfRule type="cellIs" dxfId="3599" priority="749" stopIfTrue="1" operator="lessThan">
      <formula>0</formula>
    </cfRule>
  </conditionalFormatting>
  <conditionalFormatting sqref="N44">
    <cfRule type="cellIs" dxfId="3598" priority="748" stopIfTrue="1" operator="lessThan">
      <formula>0</formula>
    </cfRule>
  </conditionalFormatting>
  <conditionalFormatting sqref="N44">
    <cfRule type="cellIs" dxfId="3597" priority="747" stopIfTrue="1" operator="lessThan">
      <formula>0</formula>
    </cfRule>
  </conditionalFormatting>
  <conditionalFormatting sqref="C43:I43 M43 O43:P43">
    <cfRule type="cellIs" dxfId="3596" priority="746" stopIfTrue="1" operator="lessThan">
      <formula>0</formula>
    </cfRule>
  </conditionalFormatting>
  <conditionalFormatting sqref="J43">
    <cfRule type="cellIs" dxfId="3595" priority="745" stopIfTrue="1" operator="lessThan">
      <formula>0</formula>
    </cfRule>
  </conditionalFormatting>
  <conditionalFormatting sqref="K43">
    <cfRule type="cellIs" dxfId="3594" priority="744" stopIfTrue="1" operator="lessThan">
      <formula>0</formula>
    </cfRule>
  </conditionalFormatting>
  <conditionalFormatting sqref="L43">
    <cfRule type="cellIs" dxfId="3593" priority="743" stopIfTrue="1" operator="lessThan">
      <formula>0</formula>
    </cfRule>
  </conditionalFormatting>
  <conditionalFormatting sqref="N43">
    <cfRule type="cellIs" dxfId="3592" priority="742" stopIfTrue="1" operator="lessThan">
      <formula>0</formula>
    </cfRule>
  </conditionalFormatting>
  <conditionalFormatting sqref="O47:P47">
    <cfRule type="cellIs" dxfId="3591" priority="741" stopIfTrue="1" operator="lessThan">
      <formula>0</formula>
    </cfRule>
  </conditionalFormatting>
  <conditionalFormatting sqref="C54:I54 M54:P54 O47:P53">
    <cfRule type="cellIs" dxfId="3590" priority="737" stopIfTrue="1" operator="lessThan">
      <formula>0</formula>
    </cfRule>
  </conditionalFormatting>
  <conditionalFormatting sqref="J54">
    <cfRule type="cellIs" dxfId="3589" priority="736" stopIfTrue="1" operator="lessThan">
      <formula>0</formula>
    </cfRule>
  </conditionalFormatting>
  <conditionalFormatting sqref="K54">
    <cfRule type="cellIs" dxfId="3588" priority="735" stopIfTrue="1" operator="lessThan">
      <formula>0</formula>
    </cfRule>
  </conditionalFormatting>
  <conditionalFormatting sqref="L54">
    <cfRule type="cellIs" dxfId="3587" priority="734" stopIfTrue="1" operator="lessThan">
      <formula>0</formula>
    </cfRule>
  </conditionalFormatting>
  <conditionalFormatting sqref="O52:P52">
    <cfRule type="cellIs" dxfId="3586" priority="732" stopIfTrue="1" operator="lessThan">
      <formula>0</formula>
    </cfRule>
  </conditionalFormatting>
  <conditionalFormatting sqref="O51:P51">
    <cfRule type="cellIs" dxfId="3585" priority="726" stopIfTrue="1" operator="lessThan">
      <formula>0</formula>
    </cfRule>
  </conditionalFormatting>
  <conditionalFormatting sqref="C55:I55 M55:P55">
    <cfRule type="cellIs" dxfId="3584" priority="721" stopIfTrue="1" operator="lessThan">
      <formula>0</formula>
    </cfRule>
  </conditionalFormatting>
  <conditionalFormatting sqref="J55">
    <cfRule type="cellIs" dxfId="3583" priority="720" stopIfTrue="1" operator="lessThan">
      <formula>0</formula>
    </cfRule>
  </conditionalFormatting>
  <conditionalFormatting sqref="K55">
    <cfRule type="cellIs" dxfId="3582" priority="719" stopIfTrue="1" operator="lessThan">
      <formula>0</formula>
    </cfRule>
  </conditionalFormatting>
  <conditionalFormatting sqref="L55">
    <cfRule type="cellIs" dxfId="3581" priority="718" stopIfTrue="1" operator="lessThan">
      <formula>0</formula>
    </cfRule>
  </conditionalFormatting>
  <conditionalFormatting sqref="C55:J59 C60:I62 M55:P59 M61:P62 M60 O60:P60">
    <cfRule type="cellIs" dxfId="3580" priority="717" stopIfTrue="1" operator="lessThan">
      <formula>0</formula>
    </cfRule>
  </conditionalFormatting>
  <conditionalFormatting sqref="J60:J62">
    <cfRule type="cellIs" dxfId="3579" priority="716" stopIfTrue="1" operator="lessThan">
      <formula>0</formula>
    </cfRule>
  </conditionalFormatting>
  <conditionalFormatting sqref="K55:L59 K60:K62">
    <cfRule type="cellIs" dxfId="3578" priority="715" stopIfTrue="1" operator="lessThan">
      <formula>0</formula>
    </cfRule>
  </conditionalFormatting>
  <conditionalFormatting sqref="L60:L62">
    <cfRule type="cellIs" dxfId="3577" priority="714" stopIfTrue="1" operator="lessThan">
      <formula>0</formula>
    </cfRule>
  </conditionalFormatting>
  <conditionalFormatting sqref="N61">
    <cfRule type="cellIs" dxfId="3576" priority="713" stopIfTrue="1" operator="lessThan">
      <formula>0</formula>
    </cfRule>
  </conditionalFormatting>
  <conditionalFormatting sqref="C60:I60 M60 O60:P60">
    <cfRule type="cellIs" dxfId="3575" priority="712" stopIfTrue="1" operator="lessThan">
      <formula>0</formula>
    </cfRule>
  </conditionalFormatting>
  <conditionalFormatting sqref="J60">
    <cfRule type="cellIs" dxfId="3574" priority="711" stopIfTrue="1" operator="lessThan">
      <formula>0</formula>
    </cfRule>
  </conditionalFormatting>
  <conditionalFormatting sqref="K60">
    <cfRule type="cellIs" dxfId="3573" priority="710" stopIfTrue="1" operator="lessThan">
      <formula>0</formula>
    </cfRule>
  </conditionalFormatting>
  <conditionalFormatting sqref="L60">
    <cfRule type="cellIs" dxfId="3572" priority="709" stopIfTrue="1" operator="lessThan">
      <formula>0</formula>
    </cfRule>
  </conditionalFormatting>
  <conditionalFormatting sqref="N60">
    <cfRule type="cellIs" dxfId="3571" priority="708" stopIfTrue="1" operator="lessThan">
      <formula>0</formula>
    </cfRule>
  </conditionalFormatting>
  <conditionalFormatting sqref="N60">
    <cfRule type="cellIs" dxfId="3570" priority="707" stopIfTrue="1" operator="lessThan">
      <formula>0</formula>
    </cfRule>
  </conditionalFormatting>
  <conditionalFormatting sqref="C59:I59 M59 O59:P59">
    <cfRule type="cellIs" dxfId="3569" priority="706" stopIfTrue="1" operator="lessThan">
      <formula>0</formula>
    </cfRule>
  </conditionalFormatting>
  <conditionalFormatting sqref="J59">
    <cfRule type="cellIs" dxfId="3568" priority="705" stopIfTrue="1" operator="lessThan">
      <formula>0</formula>
    </cfRule>
  </conditionalFormatting>
  <conditionalFormatting sqref="K59">
    <cfRule type="cellIs" dxfId="3567" priority="704" stopIfTrue="1" operator="lessThan">
      <formula>0</formula>
    </cfRule>
  </conditionalFormatting>
  <conditionalFormatting sqref="L59">
    <cfRule type="cellIs" dxfId="3566" priority="703" stopIfTrue="1" operator="lessThan">
      <formula>0</formula>
    </cfRule>
  </conditionalFormatting>
  <conditionalFormatting sqref="N59">
    <cfRule type="cellIs" dxfId="3565" priority="702" stopIfTrue="1" operator="lessThan">
      <formula>0</formula>
    </cfRule>
  </conditionalFormatting>
  <conditionalFormatting sqref="C64:I64 M64:P64">
    <cfRule type="cellIs" dxfId="3564" priority="701" stopIfTrue="1" operator="lessThan">
      <formula>0</formula>
    </cfRule>
  </conditionalFormatting>
  <conditionalFormatting sqref="J64">
    <cfRule type="cellIs" dxfId="3563" priority="700" stopIfTrue="1" operator="lessThan">
      <formula>0</formula>
    </cfRule>
  </conditionalFormatting>
  <conditionalFormatting sqref="K64">
    <cfRule type="cellIs" dxfId="3562" priority="699" stopIfTrue="1" operator="lessThan">
      <formula>0</formula>
    </cfRule>
  </conditionalFormatting>
  <conditionalFormatting sqref="L64">
    <cfRule type="cellIs" dxfId="3561" priority="698" stopIfTrue="1" operator="lessThan">
      <formula>0</formula>
    </cfRule>
  </conditionalFormatting>
  <conditionalFormatting sqref="C64:J68 C69:I71 M64:P68 M70:P71 M69 O69:P69">
    <cfRule type="cellIs" dxfId="3560" priority="697" stopIfTrue="1" operator="lessThan">
      <formula>0</formula>
    </cfRule>
  </conditionalFormatting>
  <conditionalFormatting sqref="J69:J71">
    <cfRule type="cellIs" dxfId="3559" priority="696" stopIfTrue="1" operator="lessThan">
      <formula>0</formula>
    </cfRule>
  </conditionalFormatting>
  <conditionalFormatting sqref="K64:L68 K69:K71">
    <cfRule type="cellIs" dxfId="3558" priority="695" stopIfTrue="1" operator="lessThan">
      <formula>0</formula>
    </cfRule>
  </conditionalFormatting>
  <conditionalFormatting sqref="L69:L71">
    <cfRule type="cellIs" dxfId="3557" priority="694" stopIfTrue="1" operator="lessThan">
      <formula>0</formula>
    </cfRule>
  </conditionalFormatting>
  <conditionalFormatting sqref="N70">
    <cfRule type="cellIs" dxfId="3556" priority="693" stopIfTrue="1" operator="lessThan">
      <formula>0</formula>
    </cfRule>
  </conditionalFormatting>
  <conditionalFormatting sqref="C69:I69 M69 O69:P69">
    <cfRule type="cellIs" dxfId="3555" priority="692" stopIfTrue="1" operator="lessThan">
      <formula>0</formula>
    </cfRule>
  </conditionalFormatting>
  <conditionalFormatting sqref="J69">
    <cfRule type="cellIs" dxfId="3554" priority="691" stopIfTrue="1" operator="lessThan">
      <formula>0</formula>
    </cfRule>
  </conditionalFormatting>
  <conditionalFormatting sqref="K69">
    <cfRule type="cellIs" dxfId="3553" priority="690" stopIfTrue="1" operator="lessThan">
      <formula>0</formula>
    </cfRule>
  </conditionalFormatting>
  <conditionalFormatting sqref="L69">
    <cfRule type="cellIs" dxfId="3552" priority="689" stopIfTrue="1" operator="lessThan">
      <formula>0</formula>
    </cfRule>
  </conditionalFormatting>
  <conditionalFormatting sqref="N69">
    <cfRule type="cellIs" dxfId="3551" priority="688" stopIfTrue="1" operator="lessThan">
      <formula>0</formula>
    </cfRule>
  </conditionalFormatting>
  <conditionalFormatting sqref="N69">
    <cfRule type="cellIs" dxfId="3550" priority="687" stopIfTrue="1" operator="lessThan">
      <formula>0</formula>
    </cfRule>
  </conditionalFormatting>
  <conditionalFormatting sqref="C68:I68 M68 O68:P68">
    <cfRule type="cellIs" dxfId="3549" priority="686" stopIfTrue="1" operator="lessThan">
      <formula>0</formula>
    </cfRule>
  </conditionalFormatting>
  <conditionalFormatting sqref="J68">
    <cfRule type="cellIs" dxfId="3548" priority="685" stopIfTrue="1" operator="lessThan">
      <formula>0</formula>
    </cfRule>
  </conditionalFormatting>
  <conditionalFormatting sqref="K68">
    <cfRule type="cellIs" dxfId="3547" priority="684" stopIfTrue="1" operator="lessThan">
      <formula>0</formula>
    </cfRule>
  </conditionalFormatting>
  <conditionalFormatting sqref="L68">
    <cfRule type="cellIs" dxfId="3546" priority="683" stopIfTrue="1" operator="lessThan">
      <formula>0</formula>
    </cfRule>
  </conditionalFormatting>
  <conditionalFormatting sqref="N68">
    <cfRule type="cellIs" dxfId="3545" priority="682" stopIfTrue="1" operator="lessThan">
      <formula>0</formula>
    </cfRule>
  </conditionalFormatting>
  <conditionalFormatting sqref="Z7:AF7 AJ7:AM7">
    <cfRule type="cellIs" dxfId="3544" priority="681" stopIfTrue="1" operator="lessThan">
      <formula>0</formula>
    </cfRule>
  </conditionalFormatting>
  <conditionalFormatting sqref="AG7">
    <cfRule type="cellIs" dxfId="3543" priority="680" stopIfTrue="1" operator="lessThan">
      <formula>0</formula>
    </cfRule>
  </conditionalFormatting>
  <conditionalFormatting sqref="AH7">
    <cfRule type="cellIs" dxfId="3542" priority="679" stopIfTrue="1" operator="lessThan">
      <formula>0</formula>
    </cfRule>
  </conditionalFormatting>
  <conditionalFormatting sqref="AI7">
    <cfRule type="cellIs" dxfId="3541" priority="678" stopIfTrue="1" operator="lessThan">
      <formula>0</formula>
    </cfRule>
  </conditionalFormatting>
  <conditionalFormatting sqref="Z7:AG11 Z12:AF14 AJ7:AM11 AJ13:AM14 AJ12 AL12:AM12">
    <cfRule type="cellIs" dxfId="3540" priority="677" stopIfTrue="1" operator="lessThan">
      <formula>0</formula>
    </cfRule>
  </conditionalFormatting>
  <conditionalFormatting sqref="AG12:AG14">
    <cfRule type="cellIs" dxfId="3539" priority="676" stopIfTrue="1" operator="lessThan">
      <formula>0</formula>
    </cfRule>
  </conditionalFormatting>
  <conditionalFormatting sqref="AH7:AI11 AH12:AH14">
    <cfRule type="cellIs" dxfId="3538" priority="675" stopIfTrue="1" operator="lessThan">
      <formula>0</formula>
    </cfRule>
  </conditionalFormatting>
  <conditionalFormatting sqref="AI12:AI14">
    <cfRule type="cellIs" dxfId="3537" priority="674" stopIfTrue="1" operator="lessThan">
      <formula>0</formula>
    </cfRule>
  </conditionalFormatting>
  <conditionalFormatting sqref="AK13">
    <cfRule type="cellIs" dxfId="3536" priority="673" stopIfTrue="1" operator="lessThan">
      <formula>0</formula>
    </cfRule>
  </conditionalFormatting>
  <conditionalFormatting sqref="Z12:AF12 AJ12 AL12:AM12">
    <cfRule type="cellIs" dxfId="3535" priority="672" stopIfTrue="1" operator="lessThan">
      <formula>0</formula>
    </cfRule>
  </conditionalFormatting>
  <conditionalFormatting sqref="AG12">
    <cfRule type="cellIs" dxfId="3534" priority="671" stopIfTrue="1" operator="lessThan">
      <formula>0</formula>
    </cfRule>
  </conditionalFormatting>
  <conditionalFormatting sqref="AH12">
    <cfRule type="cellIs" dxfId="3533" priority="670" stopIfTrue="1" operator="lessThan">
      <formula>0</formula>
    </cfRule>
  </conditionalFormatting>
  <conditionalFormatting sqref="AI12">
    <cfRule type="cellIs" dxfId="3532" priority="669" stopIfTrue="1" operator="lessThan">
      <formula>0</formula>
    </cfRule>
  </conditionalFormatting>
  <conditionalFormatting sqref="AK12">
    <cfRule type="cellIs" dxfId="3531" priority="668" stopIfTrue="1" operator="lessThan">
      <formula>0</formula>
    </cfRule>
  </conditionalFormatting>
  <conditionalFormatting sqref="AK12">
    <cfRule type="cellIs" dxfId="3530" priority="667" stopIfTrue="1" operator="lessThan">
      <formula>0</formula>
    </cfRule>
  </conditionalFormatting>
  <conditionalFormatting sqref="Z11:AF11 AJ11 AL11:AM11">
    <cfRule type="cellIs" dxfId="3529" priority="666" stopIfTrue="1" operator="lessThan">
      <formula>0</formula>
    </cfRule>
  </conditionalFormatting>
  <conditionalFormatting sqref="AG11">
    <cfRule type="cellIs" dxfId="3528" priority="665" stopIfTrue="1" operator="lessThan">
      <formula>0</formula>
    </cfRule>
  </conditionalFormatting>
  <conditionalFormatting sqref="AH11">
    <cfRule type="cellIs" dxfId="3527" priority="664" stopIfTrue="1" operator="lessThan">
      <formula>0</formula>
    </cfRule>
  </conditionalFormatting>
  <conditionalFormatting sqref="AI11">
    <cfRule type="cellIs" dxfId="3526" priority="663" stopIfTrue="1" operator="lessThan">
      <formula>0</formula>
    </cfRule>
  </conditionalFormatting>
  <conditionalFormatting sqref="AK11">
    <cfRule type="cellIs" dxfId="3525" priority="662" stopIfTrue="1" operator="lessThan">
      <formula>0</formula>
    </cfRule>
  </conditionalFormatting>
  <conditionalFormatting sqref="Z16:AF16 AJ16:AM16">
    <cfRule type="cellIs" dxfId="3524" priority="661" stopIfTrue="1" operator="lessThan">
      <formula>0</formula>
    </cfRule>
  </conditionalFormatting>
  <conditionalFormatting sqref="AG16">
    <cfRule type="cellIs" dxfId="3523" priority="660" stopIfTrue="1" operator="lessThan">
      <formula>0</formula>
    </cfRule>
  </conditionalFormatting>
  <conditionalFormatting sqref="AH16">
    <cfRule type="cellIs" dxfId="3522" priority="659" stopIfTrue="1" operator="lessThan">
      <formula>0</formula>
    </cfRule>
  </conditionalFormatting>
  <conditionalFormatting sqref="AI16">
    <cfRule type="cellIs" dxfId="3521" priority="658" stopIfTrue="1" operator="lessThan">
      <formula>0</formula>
    </cfRule>
  </conditionalFormatting>
  <conditionalFormatting sqref="Z15:AG19 Z21:AF22 AJ15:AM22 Z20 AB20:AG20">
    <cfRule type="cellIs" dxfId="3520" priority="657" stopIfTrue="1" operator="lessThan">
      <formula>0</formula>
    </cfRule>
  </conditionalFormatting>
  <conditionalFormatting sqref="AG20:AG22">
    <cfRule type="cellIs" dxfId="3519" priority="656" stopIfTrue="1" operator="lessThan">
      <formula>0</formula>
    </cfRule>
  </conditionalFormatting>
  <conditionalFormatting sqref="AH15:AI20 AH20:AH22">
    <cfRule type="cellIs" dxfId="3518" priority="655" stopIfTrue="1" operator="lessThan">
      <formula>0</formula>
    </cfRule>
  </conditionalFormatting>
  <conditionalFormatting sqref="AI20:AI22">
    <cfRule type="cellIs" dxfId="3517" priority="654" stopIfTrue="1" operator="lessThan">
      <formula>0</formula>
    </cfRule>
  </conditionalFormatting>
  <conditionalFormatting sqref="AK22">
    <cfRule type="cellIs" dxfId="3516" priority="653" stopIfTrue="1" operator="lessThan">
      <formula>0</formula>
    </cfRule>
  </conditionalFormatting>
  <conditionalFormatting sqref="Z21:AF21 AJ21 AL21:AM21">
    <cfRule type="cellIs" dxfId="3515" priority="652" stopIfTrue="1" operator="lessThan">
      <formula>0</formula>
    </cfRule>
  </conditionalFormatting>
  <conditionalFormatting sqref="AG21">
    <cfRule type="cellIs" dxfId="3514" priority="651" stopIfTrue="1" operator="lessThan">
      <formula>0</formula>
    </cfRule>
  </conditionalFormatting>
  <conditionalFormatting sqref="AH21">
    <cfRule type="cellIs" dxfId="3513" priority="650" stopIfTrue="1" operator="lessThan">
      <formula>0</formula>
    </cfRule>
  </conditionalFormatting>
  <conditionalFormatting sqref="AI21">
    <cfRule type="cellIs" dxfId="3512" priority="649" stopIfTrue="1" operator="lessThan">
      <formula>0</formula>
    </cfRule>
  </conditionalFormatting>
  <conditionalFormatting sqref="AK21">
    <cfRule type="cellIs" dxfId="3511" priority="648" stopIfTrue="1" operator="lessThan">
      <formula>0</formula>
    </cfRule>
  </conditionalFormatting>
  <conditionalFormatting sqref="AK21">
    <cfRule type="cellIs" dxfId="3510" priority="647" stopIfTrue="1" operator="lessThan">
      <formula>0</formula>
    </cfRule>
  </conditionalFormatting>
  <conditionalFormatting sqref="Z20 AJ20 AL20:AM20 AB20:AF20">
    <cfRule type="cellIs" dxfId="3509" priority="646" stopIfTrue="1" operator="lessThan">
      <formula>0</formula>
    </cfRule>
  </conditionalFormatting>
  <conditionalFormatting sqref="AG20">
    <cfRule type="cellIs" dxfId="3508" priority="645" stopIfTrue="1" operator="lessThan">
      <formula>0</formula>
    </cfRule>
  </conditionalFormatting>
  <conditionalFormatting sqref="AH20">
    <cfRule type="cellIs" dxfId="3507" priority="644" stopIfTrue="1" operator="lessThan">
      <formula>0</formula>
    </cfRule>
  </conditionalFormatting>
  <conditionalFormatting sqref="AI20">
    <cfRule type="cellIs" dxfId="3506" priority="643" stopIfTrue="1" operator="lessThan">
      <formula>0</formula>
    </cfRule>
  </conditionalFormatting>
  <conditionalFormatting sqref="AK20">
    <cfRule type="cellIs" dxfId="3505" priority="642" stopIfTrue="1" operator="lessThan">
      <formula>0</formula>
    </cfRule>
  </conditionalFormatting>
  <conditionalFormatting sqref="Z15:AF15 AJ15:AM15">
    <cfRule type="cellIs" dxfId="3504" priority="641" stopIfTrue="1" operator="lessThan">
      <formula>0</formula>
    </cfRule>
  </conditionalFormatting>
  <conditionalFormatting sqref="AG15">
    <cfRule type="cellIs" dxfId="3503" priority="640" stopIfTrue="1" operator="lessThan">
      <formula>0</formula>
    </cfRule>
  </conditionalFormatting>
  <conditionalFormatting sqref="AH15">
    <cfRule type="cellIs" dxfId="3502" priority="639" stopIfTrue="1" operator="lessThan">
      <formula>0</formula>
    </cfRule>
  </conditionalFormatting>
  <conditionalFormatting sqref="AI15">
    <cfRule type="cellIs" dxfId="3501" priority="638" stopIfTrue="1" operator="lessThan">
      <formula>0</formula>
    </cfRule>
  </conditionalFormatting>
  <conditionalFormatting sqref="AK21">
    <cfRule type="cellIs" dxfId="3500" priority="637" stopIfTrue="1" operator="lessThan">
      <formula>0</formula>
    </cfRule>
  </conditionalFormatting>
  <conditionalFormatting sqref="Z20 AJ20 AL20:AM20 AB20:AF20">
    <cfRule type="cellIs" dxfId="3499" priority="636" stopIfTrue="1" operator="lessThan">
      <formula>0</formula>
    </cfRule>
  </conditionalFormatting>
  <conditionalFormatting sqref="AG20">
    <cfRule type="cellIs" dxfId="3498" priority="635" stopIfTrue="1" operator="lessThan">
      <formula>0</formula>
    </cfRule>
  </conditionalFormatting>
  <conditionalFormatting sqref="AH20">
    <cfRule type="cellIs" dxfId="3497" priority="634" stopIfTrue="1" operator="lessThan">
      <formula>0</formula>
    </cfRule>
  </conditionalFormatting>
  <conditionalFormatting sqref="AI20">
    <cfRule type="cellIs" dxfId="3496" priority="633" stopIfTrue="1" operator="lessThan">
      <formula>0</formula>
    </cfRule>
  </conditionalFormatting>
  <conditionalFormatting sqref="AK20">
    <cfRule type="cellIs" dxfId="3495" priority="632" stopIfTrue="1" operator="lessThan">
      <formula>0</formula>
    </cfRule>
  </conditionalFormatting>
  <conditionalFormatting sqref="AK20">
    <cfRule type="cellIs" dxfId="3494" priority="631" stopIfTrue="1" operator="lessThan">
      <formula>0</formula>
    </cfRule>
  </conditionalFormatting>
  <conditionalFormatting sqref="Z19:AF19 AJ19 AL19:AM19">
    <cfRule type="cellIs" dxfId="3493" priority="630" stopIfTrue="1" operator="lessThan">
      <formula>0</formula>
    </cfRule>
  </conditionalFormatting>
  <conditionalFormatting sqref="AG19">
    <cfRule type="cellIs" dxfId="3492" priority="629" stopIfTrue="1" operator="lessThan">
      <formula>0</formula>
    </cfRule>
  </conditionalFormatting>
  <conditionalFormatting sqref="AH19">
    <cfRule type="cellIs" dxfId="3491" priority="628" stopIfTrue="1" operator="lessThan">
      <formula>0</formula>
    </cfRule>
  </conditionalFormatting>
  <conditionalFormatting sqref="AI19">
    <cfRule type="cellIs" dxfId="3490" priority="627" stopIfTrue="1" operator="lessThan">
      <formula>0</formula>
    </cfRule>
  </conditionalFormatting>
  <conditionalFormatting sqref="AK19">
    <cfRule type="cellIs" dxfId="3489" priority="626" stopIfTrue="1" operator="lessThan">
      <formula>0</formula>
    </cfRule>
  </conditionalFormatting>
  <conditionalFormatting sqref="Z23:AF23 AL23:AM23">
    <cfRule type="cellIs" dxfId="3488" priority="625" stopIfTrue="1" operator="lessThan">
      <formula>0</formula>
    </cfRule>
  </conditionalFormatting>
  <conditionalFormatting sqref="AG23">
    <cfRule type="cellIs" dxfId="3487" priority="624" stopIfTrue="1" operator="lessThan">
      <formula>0</formula>
    </cfRule>
  </conditionalFormatting>
  <conditionalFormatting sqref="AH23">
    <cfRule type="cellIs" dxfId="3486" priority="623" stopIfTrue="1" operator="lessThan">
      <formula>0</formula>
    </cfRule>
  </conditionalFormatting>
  <conditionalFormatting sqref="AI23:AK23">
    <cfRule type="cellIs" dxfId="3485" priority="622" stopIfTrue="1" operator="lessThan">
      <formula>0</formula>
    </cfRule>
  </conditionalFormatting>
  <conditionalFormatting sqref="Z24:AF24 AJ24:AM24">
    <cfRule type="cellIs" dxfId="3484" priority="621" stopIfTrue="1" operator="lessThan">
      <formula>0</formula>
    </cfRule>
  </conditionalFormatting>
  <conditionalFormatting sqref="AG24">
    <cfRule type="cellIs" dxfId="3483" priority="620" stopIfTrue="1" operator="lessThan">
      <formula>0</formula>
    </cfRule>
  </conditionalFormatting>
  <conditionalFormatting sqref="AH24">
    <cfRule type="cellIs" dxfId="3482" priority="619" stopIfTrue="1" operator="lessThan">
      <formula>0</formula>
    </cfRule>
  </conditionalFormatting>
  <conditionalFormatting sqref="AI24">
    <cfRule type="cellIs" dxfId="3481" priority="618" stopIfTrue="1" operator="lessThan">
      <formula>0</formula>
    </cfRule>
  </conditionalFormatting>
  <conditionalFormatting sqref="Z23:AG27 Z29:AF30 AJ23:AM30 Z28 AB28:AG28">
    <cfRule type="cellIs" dxfId="3480" priority="617" stopIfTrue="1" operator="lessThan">
      <formula>0</formula>
    </cfRule>
  </conditionalFormatting>
  <conditionalFormatting sqref="AG28:AG30">
    <cfRule type="cellIs" dxfId="3479" priority="616" stopIfTrue="1" operator="lessThan">
      <formula>0</formula>
    </cfRule>
  </conditionalFormatting>
  <conditionalFormatting sqref="AH23:AI28 AH29:AH30">
    <cfRule type="cellIs" dxfId="3478" priority="615" stopIfTrue="1" operator="lessThan">
      <formula>0</formula>
    </cfRule>
  </conditionalFormatting>
  <conditionalFormatting sqref="AI28:AI30">
    <cfRule type="cellIs" dxfId="3477" priority="614" stopIfTrue="1" operator="lessThan">
      <formula>0</formula>
    </cfRule>
  </conditionalFormatting>
  <conditionalFormatting sqref="AK30">
    <cfRule type="cellIs" dxfId="3476" priority="613" stopIfTrue="1" operator="lessThan">
      <formula>0</formula>
    </cfRule>
  </conditionalFormatting>
  <conditionalFormatting sqref="Z29:AF29 AJ29 AL29:AM29">
    <cfRule type="cellIs" dxfId="3475" priority="612" stopIfTrue="1" operator="lessThan">
      <formula>0</formula>
    </cfRule>
  </conditionalFormatting>
  <conditionalFormatting sqref="AG29">
    <cfRule type="cellIs" dxfId="3474" priority="611" stopIfTrue="1" operator="lessThan">
      <formula>0</formula>
    </cfRule>
  </conditionalFormatting>
  <conditionalFormatting sqref="AH29">
    <cfRule type="cellIs" dxfId="3473" priority="610" stopIfTrue="1" operator="lessThan">
      <formula>0</formula>
    </cfRule>
  </conditionalFormatting>
  <conditionalFormatting sqref="AI29">
    <cfRule type="cellIs" dxfId="3472" priority="609" stopIfTrue="1" operator="lessThan">
      <formula>0</formula>
    </cfRule>
  </conditionalFormatting>
  <conditionalFormatting sqref="AK29">
    <cfRule type="cellIs" dxfId="3471" priority="608" stopIfTrue="1" operator="lessThan">
      <formula>0</formula>
    </cfRule>
  </conditionalFormatting>
  <conditionalFormatting sqref="AK29">
    <cfRule type="cellIs" dxfId="3470" priority="607" stopIfTrue="1" operator="lessThan">
      <formula>0</formula>
    </cfRule>
  </conditionalFormatting>
  <conditionalFormatting sqref="Z28 AJ28 AL28:AM28 AB28:AF28">
    <cfRule type="cellIs" dxfId="3469" priority="606" stopIfTrue="1" operator="lessThan">
      <formula>0</formula>
    </cfRule>
  </conditionalFormatting>
  <conditionalFormatting sqref="AG28">
    <cfRule type="cellIs" dxfId="3468" priority="605" stopIfTrue="1" operator="lessThan">
      <formula>0</formula>
    </cfRule>
  </conditionalFormatting>
  <conditionalFormatting sqref="AH28">
    <cfRule type="cellIs" dxfId="3467" priority="604" stopIfTrue="1" operator="lessThan">
      <formula>0</formula>
    </cfRule>
  </conditionalFormatting>
  <conditionalFormatting sqref="AI28">
    <cfRule type="cellIs" dxfId="3466" priority="603" stopIfTrue="1" operator="lessThan">
      <formula>0</formula>
    </cfRule>
  </conditionalFormatting>
  <conditionalFormatting sqref="AK28">
    <cfRule type="cellIs" dxfId="3465" priority="602" stopIfTrue="1" operator="lessThan">
      <formula>0</formula>
    </cfRule>
  </conditionalFormatting>
  <conditionalFormatting sqref="Z23:AF23 AJ23:AM23">
    <cfRule type="cellIs" dxfId="3464" priority="601" stopIfTrue="1" operator="lessThan">
      <formula>0</formula>
    </cfRule>
  </conditionalFormatting>
  <conditionalFormatting sqref="AG23">
    <cfRule type="cellIs" dxfId="3463" priority="600" stopIfTrue="1" operator="lessThan">
      <formula>0</formula>
    </cfRule>
  </conditionalFormatting>
  <conditionalFormatting sqref="AH23">
    <cfRule type="cellIs" dxfId="3462" priority="599" stopIfTrue="1" operator="lessThan">
      <formula>0</formula>
    </cfRule>
  </conditionalFormatting>
  <conditionalFormatting sqref="AI23">
    <cfRule type="cellIs" dxfId="3461" priority="598" stopIfTrue="1" operator="lessThan">
      <formula>0</formula>
    </cfRule>
  </conditionalFormatting>
  <conditionalFormatting sqref="AK29">
    <cfRule type="cellIs" dxfId="3460" priority="597" stopIfTrue="1" operator="lessThan">
      <formula>0</formula>
    </cfRule>
  </conditionalFormatting>
  <conditionalFormatting sqref="Z28 AJ28 AL28:AM28 AB28:AF28">
    <cfRule type="cellIs" dxfId="3459" priority="596" stopIfTrue="1" operator="lessThan">
      <formula>0</formula>
    </cfRule>
  </conditionalFormatting>
  <conditionalFormatting sqref="AG28">
    <cfRule type="cellIs" dxfId="3458" priority="595" stopIfTrue="1" operator="lessThan">
      <formula>0</formula>
    </cfRule>
  </conditionalFormatting>
  <conditionalFormatting sqref="AH28">
    <cfRule type="cellIs" dxfId="3457" priority="594" stopIfTrue="1" operator="lessThan">
      <formula>0</formula>
    </cfRule>
  </conditionalFormatting>
  <conditionalFormatting sqref="AI28">
    <cfRule type="cellIs" dxfId="3456" priority="593" stopIfTrue="1" operator="lessThan">
      <formula>0</formula>
    </cfRule>
  </conditionalFormatting>
  <conditionalFormatting sqref="AK28">
    <cfRule type="cellIs" dxfId="3455" priority="592" stopIfTrue="1" operator="lessThan">
      <formula>0</formula>
    </cfRule>
  </conditionalFormatting>
  <conditionalFormatting sqref="AK28">
    <cfRule type="cellIs" dxfId="3454" priority="591" stopIfTrue="1" operator="lessThan">
      <formula>0</formula>
    </cfRule>
  </conditionalFormatting>
  <conditionalFormatting sqref="Z27:AF27 AJ27 AL27:AM27">
    <cfRule type="cellIs" dxfId="3453" priority="590" stopIfTrue="1" operator="lessThan">
      <formula>0</formula>
    </cfRule>
  </conditionalFormatting>
  <conditionalFormatting sqref="AG27">
    <cfRule type="cellIs" dxfId="3452" priority="589" stopIfTrue="1" operator="lessThan">
      <formula>0</formula>
    </cfRule>
  </conditionalFormatting>
  <conditionalFormatting sqref="AH27">
    <cfRule type="cellIs" dxfId="3451" priority="588" stopIfTrue="1" operator="lessThan">
      <formula>0</formula>
    </cfRule>
  </conditionalFormatting>
  <conditionalFormatting sqref="AI27">
    <cfRule type="cellIs" dxfId="3450" priority="587" stopIfTrue="1" operator="lessThan">
      <formula>0</formula>
    </cfRule>
  </conditionalFormatting>
  <conditionalFormatting sqref="AK27">
    <cfRule type="cellIs" dxfId="3449" priority="586" stopIfTrue="1" operator="lessThan">
      <formula>0</formula>
    </cfRule>
  </conditionalFormatting>
  <conditionalFormatting sqref="Z31:AF31 AL31:AM31">
    <cfRule type="cellIs" dxfId="3448" priority="585" stopIfTrue="1" operator="lessThan">
      <formula>0</formula>
    </cfRule>
  </conditionalFormatting>
  <conditionalFormatting sqref="AG31">
    <cfRule type="cellIs" dxfId="3447" priority="584" stopIfTrue="1" operator="lessThan">
      <formula>0</formula>
    </cfRule>
  </conditionalFormatting>
  <conditionalFormatting sqref="AH31">
    <cfRule type="cellIs" dxfId="3446" priority="583" stopIfTrue="1" operator="lessThan">
      <formula>0</formula>
    </cfRule>
  </conditionalFormatting>
  <conditionalFormatting sqref="AI31:AK31">
    <cfRule type="cellIs" dxfId="3445" priority="582" stopIfTrue="1" operator="lessThan">
      <formula>0</formula>
    </cfRule>
  </conditionalFormatting>
  <conditionalFormatting sqref="Z32:AF32 AJ32:AM32">
    <cfRule type="cellIs" dxfId="3444" priority="581" stopIfTrue="1" operator="lessThan">
      <formula>0</formula>
    </cfRule>
  </conditionalFormatting>
  <conditionalFormatting sqref="AG32">
    <cfRule type="cellIs" dxfId="3443" priority="580" stopIfTrue="1" operator="lessThan">
      <formula>0</formula>
    </cfRule>
  </conditionalFormatting>
  <conditionalFormatting sqref="AH32">
    <cfRule type="cellIs" dxfId="3442" priority="579" stopIfTrue="1" operator="lessThan">
      <formula>0</formula>
    </cfRule>
  </conditionalFormatting>
  <conditionalFormatting sqref="AI32">
    <cfRule type="cellIs" dxfId="3441" priority="578" stopIfTrue="1" operator="lessThan">
      <formula>0</formula>
    </cfRule>
  </conditionalFormatting>
  <conditionalFormatting sqref="Z31:AG35 Z37:AF38 AJ31:AM38 Z36 AB36:AG36">
    <cfRule type="cellIs" dxfId="3440" priority="577" stopIfTrue="1" operator="lessThan">
      <formula>0</formula>
    </cfRule>
  </conditionalFormatting>
  <conditionalFormatting sqref="AG36:AG38">
    <cfRule type="cellIs" dxfId="3439" priority="576" stopIfTrue="1" operator="lessThan">
      <formula>0</formula>
    </cfRule>
  </conditionalFormatting>
  <conditionalFormatting sqref="AH31:AI36 AH37:AH38">
    <cfRule type="cellIs" dxfId="3438" priority="575" stopIfTrue="1" operator="lessThan">
      <formula>0</formula>
    </cfRule>
  </conditionalFormatting>
  <conditionalFormatting sqref="AI36:AI38">
    <cfRule type="cellIs" dxfId="3437" priority="574" stopIfTrue="1" operator="lessThan">
      <formula>0</formula>
    </cfRule>
  </conditionalFormatting>
  <conditionalFormatting sqref="AK38">
    <cfRule type="cellIs" dxfId="3436" priority="573" stopIfTrue="1" operator="lessThan">
      <formula>0</formula>
    </cfRule>
  </conditionalFormatting>
  <conditionalFormatting sqref="Z37:AF37 AJ37 AL37:AM37">
    <cfRule type="cellIs" dxfId="3435" priority="572" stopIfTrue="1" operator="lessThan">
      <formula>0</formula>
    </cfRule>
  </conditionalFormatting>
  <conditionalFormatting sqref="AG37">
    <cfRule type="cellIs" dxfId="3434" priority="571" stopIfTrue="1" operator="lessThan">
      <formula>0</formula>
    </cfRule>
  </conditionalFormatting>
  <conditionalFormatting sqref="AH37">
    <cfRule type="cellIs" dxfId="3433" priority="570" stopIfTrue="1" operator="lessThan">
      <formula>0</formula>
    </cfRule>
  </conditionalFormatting>
  <conditionalFormatting sqref="AI37">
    <cfRule type="cellIs" dxfId="3432" priority="569" stopIfTrue="1" operator="lessThan">
      <formula>0</formula>
    </cfRule>
  </conditionalFormatting>
  <conditionalFormatting sqref="AK37">
    <cfRule type="cellIs" dxfId="3431" priority="568" stopIfTrue="1" operator="lessThan">
      <formula>0</formula>
    </cfRule>
  </conditionalFormatting>
  <conditionalFormatting sqref="AK37">
    <cfRule type="cellIs" dxfId="3430" priority="567" stopIfTrue="1" operator="lessThan">
      <formula>0</formula>
    </cfRule>
  </conditionalFormatting>
  <conditionalFormatting sqref="Z36 AJ36 AL36:AM36 AB36:AF36">
    <cfRule type="cellIs" dxfId="3429" priority="566" stopIfTrue="1" operator="lessThan">
      <formula>0</formula>
    </cfRule>
  </conditionalFormatting>
  <conditionalFormatting sqref="AG36">
    <cfRule type="cellIs" dxfId="3428" priority="565" stopIfTrue="1" operator="lessThan">
      <formula>0</formula>
    </cfRule>
  </conditionalFormatting>
  <conditionalFormatting sqref="AH36">
    <cfRule type="cellIs" dxfId="3427" priority="564" stopIfTrue="1" operator="lessThan">
      <formula>0</formula>
    </cfRule>
  </conditionalFormatting>
  <conditionalFormatting sqref="AI36">
    <cfRule type="cellIs" dxfId="3426" priority="563" stopIfTrue="1" operator="lessThan">
      <formula>0</formula>
    </cfRule>
  </conditionalFormatting>
  <conditionalFormatting sqref="AK36">
    <cfRule type="cellIs" dxfId="3425" priority="562" stopIfTrue="1" operator="lessThan">
      <formula>0</formula>
    </cfRule>
  </conditionalFormatting>
  <conditionalFormatting sqref="Z31:AF31 AJ31:AM31">
    <cfRule type="cellIs" dxfId="3424" priority="561" stopIfTrue="1" operator="lessThan">
      <formula>0</formula>
    </cfRule>
  </conditionalFormatting>
  <conditionalFormatting sqref="AG31">
    <cfRule type="cellIs" dxfId="3423" priority="560" stopIfTrue="1" operator="lessThan">
      <formula>0</formula>
    </cfRule>
  </conditionalFormatting>
  <conditionalFormatting sqref="AH31">
    <cfRule type="cellIs" dxfId="3422" priority="559" stopIfTrue="1" operator="lessThan">
      <formula>0</formula>
    </cfRule>
  </conditionalFormatting>
  <conditionalFormatting sqref="AI31">
    <cfRule type="cellIs" dxfId="3421" priority="558" stopIfTrue="1" operator="lessThan">
      <formula>0</formula>
    </cfRule>
  </conditionalFormatting>
  <conditionalFormatting sqref="AK37">
    <cfRule type="cellIs" dxfId="3420" priority="557" stopIfTrue="1" operator="lessThan">
      <formula>0</formula>
    </cfRule>
  </conditionalFormatting>
  <conditionalFormatting sqref="Z36 AJ36 AL36:AM36 AB36:AF36">
    <cfRule type="cellIs" dxfId="3419" priority="556" stopIfTrue="1" operator="lessThan">
      <formula>0</formula>
    </cfRule>
  </conditionalFormatting>
  <conditionalFormatting sqref="AG36">
    <cfRule type="cellIs" dxfId="3418" priority="555" stopIfTrue="1" operator="lessThan">
      <formula>0</formula>
    </cfRule>
  </conditionalFormatting>
  <conditionalFormatting sqref="AH36">
    <cfRule type="cellIs" dxfId="3417" priority="554" stopIfTrue="1" operator="lessThan">
      <formula>0</formula>
    </cfRule>
  </conditionalFormatting>
  <conditionalFormatting sqref="AI36">
    <cfRule type="cellIs" dxfId="3416" priority="553" stopIfTrue="1" operator="lessThan">
      <formula>0</formula>
    </cfRule>
  </conditionalFormatting>
  <conditionalFormatting sqref="AK36">
    <cfRule type="cellIs" dxfId="3415" priority="552" stopIfTrue="1" operator="lessThan">
      <formula>0</formula>
    </cfRule>
  </conditionalFormatting>
  <conditionalFormatting sqref="AK36">
    <cfRule type="cellIs" dxfId="3414" priority="551" stopIfTrue="1" operator="lessThan">
      <formula>0</formula>
    </cfRule>
  </conditionalFormatting>
  <conditionalFormatting sqref="Z35:AF35 AJ35 AL35:AM35">
    <cfRule type="cellIs" dxfId="3413" priority="550" stopIfTrue="1" operator="lessThan">
      <formula>0</formula>
    </cfRule>
  </conditionalFormatting>
  <conditionalFormatting sqref="AG35">
    <cfRule type="cellIs" dxfId="3412" priority="549" stopIfTrue="1" operator="lessThan">
      <formula>0</formula>
    </cfRule>
  </conditionalFormatting>
  <conditionalFormatting sqref="AH35">
    <cfRule type="cellIs" dxfId="3411" priority="548" stopIfTrue="1" operator="lessThan">
      <formula>0</formula>
    </cfRule>
  </conditionalFormatting>
  <conditionalFormatting sqref="AI35">
    <cfRule type="cellIs" dxfId="3410" priority="547" stopIfTrue="1" operator="lessThan">
      <formula>0</formula>
    </cfRule>
  </conditionalFormatting>
  <conditionalFormatting sqref="AK35">
    <cfRule type="cellIs" dxfId="3409" priority="546" stopIfTrue="1" operator="lessThan">
      <formula>0</formula>
    </cfRule>
  </conditionalFormatting>
  <conditionalFormatting sqref="Z39:AF39 AL39:AM39">
    <cfRule type="cellIs" dxfId="3408" priority="545" stopIfTrue="1" operator="lessThan">
      <formula>0</formula>
    </cfRule>
  </conditionalFormatting>
  <conditionalFormatting sqref="AG39">
    <cfRule type="cellIs" dxfId="3407" priority="544" stopIfTrue="1" operator="lessThan">
      <formula>0</formula>
    </cfRule>
  </conditionalFormatting>
  <conditionalFormatting sqref="AH39">
    <cfRule type="cellIs" dxfId="3406" priority="543" stopIfTrue="1" operator="lessThan">
      <formula>0</formula>
    </cfRule>
  </conditionalFormatting>
  <conditionalFormatting sqref="AI39:AK39">
    <cfRule type="cellIs" dxfId="3405" priority="542" stopIfTrue="1" operator="lessThan">
      <formula>0</formula>
    </cfRule>
  </conditionalFormatting>
  <conditionalFormatting sqref="Z40:AF40 AJ40:AM40">
    <cfRule type="cellIs" dxfId="3404" priority="541" stopIfTrue="1" operator="lessThan">
      <formula>0</formula>
    </cfRule>
  </conditionalFormatting>
  <conditionalFormatting sqref="AG40">
    <cfRule type="cellIs" dxfId="3403" priority="540" stopIfTrue="1" operator="lessThan">
      <formula>0</formula>
    </cfRule>
  </conditionalFormatting>
  <conditionalFormatting sqref="AH40">
    <cfRule type="cellIs" dxfId="3402" priority="539" stopIfTrue="1" operator="lessThan">
      <formula>0</formula>
    </cfRule>
  </conditionalFormatting>
  <conditionalFormatting sqref="AI40">
    <cfRule type="cellIs" dxfId="3401" priority="538" stopIfTrue="1" operator="lessThan">
      <formula>0</formula>
    </cfRule>
  </conditionalFormatting>
  <conditionalFormatting sqref="Z39:AG43 Z45:AF46 AJ39:AM46 Z44 AB44:AG44">
    <cfRule type="cellIs" dxfId="3400" priority="537" stopIfTrue="1" operator="lessThan">
      <formula>0</formula>
    </cfRule>
  </conditionalFormatting>
  <conditionalFormatting sqref="AG44:AG46">
    <cfRule type="cellIs" dxfId="3399" priority="536" stopIfTrue="1" operator="lessThan">
      <formula>0</formula>
    </cfRule>
  </conditionalFormatting>
  <conditionalFormatting sqref="AH39:AI44 AH45:AH46">
    <cfRule type="cellIs" dxfId="3398" priority="535" stopIfTrue="1" operator="lessThan">
      <formula>0</formula>
    </cfRule>
  </conditionalFormatting>
  <conditionalFormatting sqref="AI44:AI46">
    <cfRule type="cellIs" dxfId="3397" priority="534" stopIfTrue="1" operator="lessThan">
      <formula>0</formula>
    </cfRule>
  </conditionalFormatting>
  <conditionalFormatting sqref="AK46">
    <cfRule type="cellIs" dxfId="3396" priority="533" stopIfTrue="1" operator="lessThan">
      <formula>0</formula>
    </cfRule>
  </conditionalFormatting>
  <conditionalFormatting sqref="Z45:AF45 AJ45 AL45:AM45">
    <cfRule type="cellIs" dxfId="3395" priority="532" stopIfTrue="1" operator="lessThan">
      <formula>0</formula>
    </cfRule>
  </conditionalFormatting>
  <conditionalFormatting sqref="AG45">
    <cfRule type="cellIs" dxfId="3394" priority="531" stopIfTrue="1" operator="lessThan">
      <formula>0</formula>
    </cfRule>
  </conditionalFormatting>
  <conditionalFormatting sqref="AH45">
    <cfRule type="cellIs" dxfId="3393" priority="530" stopIfTrue="1" operator="lessThan">
      <formula>0</formula>
    </cfRule>
  </conditionalFormatting>
  <conditionalFormatting sqref="AI45">
    <cfRule type="cellIs" dxfId="3392" priority="529" stopIfTrue="1" operator="lessThan">
      <formula>0</formula>
    </cfRule>
  </conditionalFormatting>
  <conditionalFormatting sqref="AK45">
    <cfRule type="cellIs" dxfId="3391" priority="528" stopIfTrue="1" operator="lessThan">
      <formula>0</formula>
    </cfRule>
  </conditionalFormatting>
  <conditionalFormatting sqref="AK45">
    <cfRule type="cellIs" dxfId="3390" priority="527" stopIfTrue="1" operator="lessThan">
      <formula>0</formula>
    </cfRule>
  </conditionalFormatting>
  <conditionalFormatting sqref="Z44 AJ44 AL44:AM44 AB44:AF44">
    <cfRule type="cellIs" dxfId="3389" priority="526" stopIfTrue="1" operator="lessThan">
      <formula>0</formula>
    </cfRule>
  </conditionalFormatting>
  <conditionalFormatting sqref="AG44">
    <cfRule type="cellIs" dxfId="3388" priority="525" stopIfTrue="1" operator="lessThan">
      <formula>0</formula>
    </cfRule>
  </conditionalFormatting>
  <conditionalFormatting sqref="AH44">
    <cfRule type="cellIs" dxfId="3387" priority="524" stopIfTrue="1" operator="lessThan">
      <formula>0</formula>
    </cfRule>
  </conditionalFormatting>
  <conditionalFormatting sqref="AI44">
    <cfRule type="cellIs" dxfId="3386" priority="523" stopIfTrue="1" operator="lessThan">
      <formula>0</formula>
    </cfRule>
  </conditionalFormatting>
  <conditionalFormatting sqref="AK44">
    <cfRule type="cellIs" dxfId="3385" priority="522" stopIfTrue="1" operator="lessThan">
      <formula>0</formula>
    </cfRule>
  </conditionalFormatting>
  <conditionalFormatting sqref="Z39:AF39 AJ39:AM39">
    <cfRule type="cellIs" dxfId="3384" priority="521" stopIfTrue="1" operator="lessThan">
      <formula>0</formula>
    </cfRule>
  </conditionalFormatting>
  <conditionalFormatting sqref="AG39">
    <cfRule type="cellIs" dxfId="3383" priority="520" stopIfTrue="1" operator="lessThan">
      <formula>0</formula>
    </cfRule>
  </conditionalFormatting>
  <conditionalFormatting sqref="AH39">
    <cfRule type="cellIs" dxfId="3382" priority="519" stopIfTrue="1" operator="lessThan">
      <formula>0</formula>
    </cfRule>
  </conditionalFormatting>
  <conditionalFormatting sqref="AI39">
    <cfRule type="cellIs" dxfId="3381" priority="518" stopIfTrue="1" operator="lessThan">
      <formula>0</formula>
    </cfRule>
  </conditionalFormatting>
  <conditionalFormatting sqref="AK45">
    <cfRule type="cellIs" dxfId="3380" priority="517" stopIfTrue="1" operator="lessThan">
      <formula>0</formula>
    </cfRule>
  </conditionalFormatting>
  <conditionalFormatting sqref="Z44 AJ44 AL44:AM44 AB44:AF44">
    <cfRule type="cellIs" dxfId="3379" priority="516" stopIfTrue="1" operator="lessThan">
      <formula>0</formula>
    </cfRule>
  </conditionalFormatting>
  <conditionalFormatting sqref="AG44">
    <cfRule type="cellIs" dxfId="3378" priority="515" stopIfTrue="1" operator="lessThan">
      <formula>0</formula>
    </cfRule>
  </conditionalFormatting>
  <conditionalFormatting sqref="AH44">
    <cfRule type="cellIs" dxfId="3377" priority="514" stopIfTrue="1" operator="lessThan">
      <formula>0</formula>
    </cfRule>
  </conditionalFormatting>
  <conditionalFormatting sqref="AI44">
    <cfRule type="cellIs" dxfId="3376" priority="513" stopIfTrue="1" operator="lessThan">
      <formula>0</formula>
    </cfRule>
  </conditionalFormatting>
  <conditionalFormatting sqref="AK44">
    <cfRule type="cellIs" dxfId="3375" priority="512" stopIfTrue="1" operator="lessThan">
      <formula>0</formula>
    </cfRule>
  </conditionalFormatting>
  <conditionalFormatting sqref="AK44">
    <cfRule type="cellIs" dxfId="3374" priority="511" stopIfTrue="1" operator="lessThan">
      <formula>0</formula>
    </cfRule>
  </conditionalFormatting>
  <conditionalFormatting sqref="Z43:AF43 AJ43 AL43:AM43">
    <cfRule type="cellIs" dxfId="3373" priority="510" stopIfTrue="1" operator="lessThan">
      <formula>0</formula>
    </cfRule>
  </conditionalFormatting>
  <conditionalFormatting sqref="AG43">
    <cfRule type="cellIs" dxfId="3372" priority="509" stopIfTrue="1" operator="lessThan">
      <formula>0</formula>
    </cfRule>
  </conditionalFormatting>
  <conditionalFormatting sqref="AH43">
    <cfRule type="cellIs" dxfId="3371" priority="508" stopIfTrue="1" operator="lessThan">
      <formula>0</formula>
    </cfRule>
  </conditionalFormatting>
  <conditionalFormatting sqref="AI43">
    <cfRule type="cellIs" dxfId="3370" priority="507" stopIfTrue="1" operator="lessThan">
      <formula>0</formula>
    </cfRule>
  </conditionalFormatting>
  <conditionalFormatting sqref="AK43">
    <cfRule type="cellIs" dxfId="3369" priority="506" stopIfTrue="1" operator="lessThan">
      <formula>0</formula>
    </cfRule>
  </conditionalFormatting>
  <conditionalFormatting sqref="Z47:AF47 AL47:AM47">
    <cfRule type="cellIs" dxfId="3368" priority="505" stopIfTrue="1" operator="lessThan">
      <formula>0</formula>
    </cfRule>
  </conditionalFormatting>
  <conditionalFormatting sqref="AG47">
    <cfRule type="cellIs" dxfId="3367" priority="504" stopIfTrue="1" operator="lessThan">
      <formula>0</formula>
    </cfRule>
  </conditionalFormatting>
  <conditionalFormatting sqref="AH47">
    <cfRule type="cellIs" dxfId="3366" priority="503" stopIfTrue="1" operator="lessThan">
      <formula>0</formula>
    </cfRule>
  </conditionalFormatting>
  <conditionalFormatting sqref="AI47:AK47">
    <cfRule type="cellIs" dxfId="3365" priority="502" stopIfTrue="1" operator="lessThan">
      <formula>0</formula>
    </cfRule>
  </conditionalFormatting>
  <conditionalFormatting sqref="Z48:AF48 AJ48:AM48">
    <cfRule type="cellIs" dxfId="3364" priority="501" stopIfTrue="1" operator="lessThan">
      <formula>0</formula>
    </cfRule>
  </conditionalFormatting>
  <conditionalFormatting sqref="AG48">
    <cfRule type="cellIs" dxfId="3363" priority="500" stopIfTrue="1" operator="lessThan">
      <formula>0</formula>
    </cfRule>
  </conditionalFormatting>
  <conditionalFormatting sqref="AH48">
    <cfRule type="cellIs" dxfId="3362" priority="499" stopIfTrue="1" operator="lessThan">
      <formula>0</formula>
    </cfRule>
  </conditionalFormatting>
  <conditionalFormatting sqref="AI48">
    <cfRule type="cellIs" dxfId="3361" priority="498" stopIfTrue="1" operator="lessThan">
      <formula>0</formula>
    </cfRule>
  </conditionalFormatting>
  <conditionalFormatting sqref="Z47:AG51 Z53:AF54 AJ47:AM54 Z52 AB52:AG52">
    <cfRule type="cellIs" dxfId="3360" priority="497" stopIfTrue="1" operator="lessThan">
      <formula>0</formula>
    </cfRule>
  </conditionalFormatting>
  <conditionalFormatting sqref="AG52:AG54">
    <cfRule type="cellIs" dxfId="3359" priority="496" stopIfTrue="1" operator="lessThan">
      <formula>0</formula>
    </cfRule>
  </conditionalFormatting>
  <conditionalFormatting sqref="AH47:AI52 AH53:AH54">
    <cfRule type="cellIs" dxfId="3358" priority="495" stopIfTrue="1" operator="lessThan">
      <formula>0</formula>
    </cfRule>
  </conditionalFormatting>
  <conditionalFormatting sqref="AI52:AI54">
    <cfRule type="cellIs" dxfId="3357" priority="494" stopIfTrue="1" operator="lessThan">
      <formula>0</formula>
    </cfRule>
  </conditionalFormatting>
  <conditionalFormatting sqref="AK54">
    <cfRule type="cellIs" dxfId="3356" priority="493" stopIfTrue="1" operator="lessThan">
      <formula>0</formula>
    </cfRule>
  </conditionalFormatting>
  <conditionalFormatting sqref="Z53:AF53 AJ53 AL53:AM53">
    <cfRule type="cellIs" dxfId="3355" priority="492" stopIfTrue="1" operator="lessThan">
      <formula>0</formula>
    </cfRule>
  </conditionalFormatting>
  <conditionalFormatting sqref="AG53">
    <cfRule type="cellIs" dxfId="3354" priority="491" stopIfTrue="1" operator="lessThan">
      <formula>0</formula>
    </cfRule>
  </conditionalFormatting>
  <conditionalFormatting sqref="AH53">
    <cfRule type="cellIs" dxfId="3353" priority="490" stopIfTrue="1" operator="lessThan">
      <formula>0</formula>
    </cfRule>
  </conditionalFormatting>
  <conditionalFormatting sqref="AI53">
    <cfRule type="cellIs" dxfId="3352" priority="489" stopIfTrue="1" operator="lessThan">
      <formula>0</formula>
    </cfRule>
  </conditionalFormatting>
  <conditionalFormatting sqref="AK53">
    <cfRule type="cellIs" dxfId="3351" priority="488" stopIfTrue="1" operator="lessThan">
      <formula>0</formula>
    </cfRule>
  </conditionalFormatting>
  <conditionalFormatting sqref="AK53">
    <cfRule type="cellIs" dxfId="3350" priority="487" stopIfTrue="1" operator="lessThan">
      <formula>0</formula>
    </cfRule>
  </conditionalFormatting>
  <conditionalFormatting sqref="Z52 AJ52 AL52:AM52 AB52:AF52">
    <cfRule type="cellIs" dxfId="3349" priority="486" stopIfTrue="1" operator="lessThan">
      <formula>0</formula>
    </cfRule>
  </conditionalFormatting>
  <conditionalFormatting sqref="AG52">
    <cfRule type="cellIs" dxfId="3348" priority="485" stopIfTrue="1" operator="lessThan">
      <formula>0</formula>
    </cfRule>
  </conditionalFormatting>
  <conditionalFormatting sqref="AH52">
    <cfRule type="cellIs" dxfId="3347" priority="484" stopIfTrue="1" operator="lessThan">
      <formula>0</formula>
    </cfRule>
  </conditionalFormatting>
  <conditionalFormatting sqref="AI52">
    <cfRule type="cellIs" dxfId="3346" priority="483" stopIfTrue="1" operator="lessThan">
      <formula>0</formula>
    </cfRule>
  </conditionalFormatting>
  <conditionalFormatting sqref="AK52">
    <cfRule type="cellIs" dxfId="3345" priority="482" stopIfTrue="1" operator="lessThan">
      <formula>0</formula>
    </cfRule>
  </conditionalFormatting>
  <conditionalFormatting sqref="Z47:AF47 AJ47:AM47">
    <cfRule type="cellIs" dxfId="3344" priority="481" stopIfTrue="1" operator="lessThan">
      <formula>0</formula>
    </cfRule>
  </conditionalFormatting>
  <conditionalFormatting sqref="AG47">
    <cfRule type="cellIs" dxfId="3343" priority="480" stopIfTrue="1" operator="lessThan">
      <formula>0</formula>
    </cfRule>
  </conditionalFormatting>
  <conditionalFormatting sqref="AH47">
    <cfRule type="cellIs" dxfId="3342" priority="479" stopIfTrue="1" operator="lessThan">
      <formula>0</formula>
    </cfRule>
  </conditionalFormatting>
  <conditionalFormatting sqref="AI47">
    <cfRule type="cellIs" dxfId="3341" priority="478" stopIfTrue="1" operator="lessThan">
      <formula>0</formula>
    </cfRule>
  </conditionalFormatting>
  <conditionalFormatting sqref="AK53">
    <cfRule type="cellIs" dxfId="3340" priority="477" stopIfTrue="1" operator="lessThan">
      <formula>0</formula>
    </cfRule>
  </conditionalFormatting>
  <conditionalFormatting sqref="Z52 AJ52 AL52:AM52 AB52:AF52">
    <cfRule type="cellIs" dxfId="3339" priority="476" stopIfTrue="1" operator="lessThan">
      <formula>0</formula>
    </cfRule>
  </conditionalFormatting>
  <conditionalFormatting sqref="AG52">
    <cfRule type="cellIs" dxfId="3338" priority="475" stopIfTrue="1" operator="lessThan">
      <formula>0</formula>
    </cfRule>
  </conditionalFormatting>
  <conditionalFormatting sqref="AH52">
    <cfRule type="cellIs" dxfId="3337" priority="474" stopIfTrue="1" operator="lessThan">
      <formula>0</formula>
    </cfRule>
  </conditionalFormatting>
  <conditionalFormatting sqref="AI52">
    <cfRule type="cellIs" dxfId="3336" priority="473" stopIfTrue="1" operator="lessThan">
      <formula>0</formula>
    </cfRule>
  </conditionalFormatting>
  <conditionalFormatting sqref="AK52">
    <cfRule type="cellIs" dxfId="3335" priority="472" stopIfTrue="1" operator="lessThan">
      <formula>0</formula>
    </cfRule>
  </conditionalFormatting>
  <conditionalFormatting sqref="AK52">
    <cfRule type="cellIs" dxfId="3334" priority="471" stopIfTrue="1" operator="lessThan">
      <formula>0</formula>
    </cfRule>
  </conditionalFormatting>
  <conditionalFormatting sqref="Z51:AF51 AJ51 AL51:AM51">
    <cfRule type="cellIs" dxfId="3333" priority="470" stopIfTrue="1" operator="lessThan">
      <formula>0</formula>
    </cfRule>
  </conditionalFormatting>
  <conditionalFormatting sqref="AG51">
    <cfRule type="cellIs" dxfId="3332" priority="469" stopIfTrue="1" operator="lessThan">
      <formula>0</formula>
    </cfRule>
  </conditionalFormatting>
  <conditionalFormatting sqref="AH51">
    <cfRule type="cellIs" dxfId="3331" priority="468" stopIfTrue="1" operator="lessThan">
      <formula>0</formula>
    </cfRule>
  </conditionalFormatting>
  <conditionalFormatting sqref="AI51">
    <cfRule type="cellIs" dxfId="3330" priority="467" stopIfTrue="1" operator="lessThan">
      <formula>0</formula>
    </cfRule>
  </conditionalFormatting>
  <conditionalFormatting sqref="AK51">
    <cfRule type="cellIs" dxfId="3329" priority="466" stopIfTrue="1" operator="lessThan">
      <formula>0</formula>
    </cfRule>
  </conditionalFormatting>
  <conditionalFormatting sqref="Z55:AF55 AL55:AM55">
    <cfRule type="cellIs" dxfId="3328" priority="465" stopIfTrue="1" operator="lessThan">
      <formula>0</formula>
    </cfRule>
  </conditionalFormatting>
  <conditionalFormatting sqref="AG55">
    <cfRule type="cellIs" dxfId="3327" priority="464" stopIfTrue="1" operator="lessThan">
      <formula>0</formula>
    </cfRule>
  </conditionalFormatting>
  <conditionalFormatting sqref="AH55">
    <cfRule type="cellIs" dxfId="3326" priority="463" stopIfTrue="1" operator="lessThan">
      <formula>0</formula>
    </cfRule>
  </conditionalFormatting>
  <conditionalFormatting sqref="AI55:AK55">
    <cfRule type="cellIs" dxfId="3325" priority="462" stopIfTrue="1" operator="lessThan">
      <formula>0</formula>
    </cfRule>
  </conditionalFormatting>
  <conditionalFormatting sqref="Z56:AF56 AJ56:AM56">
    <cfRule type="cellIs" dxfId="3324" priority="461" stopIfTrue="1" operator="lessThan">
      <formula>0</formula>
    </cfRule>
  </conditionalFormatting>
  <conditionalFormatting sqref="AG56">
    <cfRule type="cellIs" dxfId="3323" priority="460" stopIfTrue="1" operator="lessThan">
      <formula>0</formula>
    </cfRule>
  </conditionalFormatting>
  <conditionalFormatting sqref="AH56">
    <cfRule type="cellIs" dxfId="3322" priority="459" stopIfTrue="1" operator="lessThan">
      <formula>0</formula>
    </cfRule>
  </conditionalFormatting>
  <conditionalFormatting sqref="AI56">
    <cfRule type="cellIs" dxfId="3321" priority="458" stopIfTrue="1" operator="lessThan">
      <formula>0</formula>
    </cfRule>
  </conditionalFormatting>
  <conditionalFormatting sqref="Z55:AG60 Z61:AF62 AJ55:AM62">
    <cfRule type="cellIs" dxfId="3320" priority="457" stopIfTrue="1" operator="lessThan">
      <formula>0</formula>
    </cfRule>
  </conditionalFormatting>
  <conditionalFormatting sqref="AG60:AG62">
    <cfRule type="cellIs" dxfId="3319" priority="456" stopIfTrue="1" operator="lessThan">
      <formula>0</formula>
    </cfRule>
  </conditionalFormatting>
  <conditionalFormatting sqref="AH55:AI60 AH61:AH62">
    <cfRule type="cellIs" dxfId="3318" priority="455" stopIfTrue="1" operator="lessThan">
      <formula>0</formula>
    </cfRule>
  </conditionalFormatting>
  <conditionalFormatting sqref="AI60:AI62">
    <cfRule type="cellIs" dxfId="3317" priority="454" stopIfTrue="1" operator="lessThan">
      <formula>0</formula>
    </cfRule>
  </conditionalFormatting>
  <conditionalFormatting sqref="AK62">
    <cfRule type="cellIs" dxfId="3316" priority="453" stopIfTrue="1" operator="lessThan">
      <formula>0</formula>
    </cfRule>
  </conditionalFormatting>
  <conditionalFormatting sqref="Z61:AF61 AJ61 AL61:AM61">
    <cfRule type="cellIs" dxfId="3315" priority="452" stopIfTrue="1" operator="lessThan">
      <formula>0</formula>
    </cfRule>
  </conditionalFormatting>
  <conditionalFormatting sqref="AG61">
    <cfRule type="cellIs" dxfId="3314" priority="451" stopIfTrue="1" operator="lessThan">
      <formula>0</formula>
    </cfRule>
  </conditionalFormatting>
  <conditionalFormatting sqref="AH61">
    <cfRule type="cellIs" dxfId="3313" priority="450" stopIfTrue="1" operator="lessThan">
      <formula>0</formula>
    </cfRule>
  </conditionalFormatting>
  <conditionalFormatting sqref="AI61">
    <cfRule type="cellIs" dxfId="3312" priority="449" stopIfTrue="1" operator="lessThan">
      <formula>0</formula>
    </cfRule>
  </conditionalFormatting>
  <conditionalFormatting sqref="AK61">
    <cfRule type="cellIs" dxfId="3311" priority="448" stopIfTrue="1" operator="lessThan">
      <formula>0</formula>
    </cfRule>
  </conditionalFormatting>
  <conditionalFormatting sqref="AK61">
    <cfRule type="cellIs" dxfId="3310" priority="447" stopIfTrue="1" operator="lessThan">
      <formula>0</formula>
    </cfRule>
  </conditionalFormatting>
  <conditionalFormatting sqref="Z60:AF60 AJ60 AL60:AM60">
    <cfRule type="cellIs" dxfId="3309" priority="446" stopIfTrue="1" operator="lessThan">
      <formula>0</formula>
    </cfRule>
  </conditionalFormatting>
  <conditionalFormatting sqref="AG60">
    <cfRule type="cellIs" dxfId="3308" priority="445" stopIfTrue="1" operator="lessThan">
      <formula>0</formula>
    </cfRule>
  </conditionalFormatting>
  <conditionalFormatting sqref="AH60">
    <cfRule type="cellIs" dxfId="3307" priority="444" stopIfTrue="1" operator="lessThan">
      <formula>0</formula>
    </cfRule>
  </conditionalFormatting>
  <conditionalFormatting sqref="AI60">
    <cfRule type="cellIs" dxfId="3306" priority="443" stopIfTrue="1" operator="lessThan">
      <formula>0</formula>
    </cfRule>
  </conditionalFormatting>
  <conditionalFormatting sqref="AK60">
    <cfRule type="cellIs" dxfId="3305" priority="442" stopIfTrue="1" operator="lessThan">
      <formula>0</formula>
    </cfRule>
  </conditionalFormatting>
  <conditionalFormatting sqref="Z55:AF55 AJ55:AM55">
    <cfRule type="cellIs" dxfId="3304" priority="441" stopIfTrue="1" operator="lessThan">
      <formula>0</formula>
    </cfRule>
  </conditionalFormatting>
  <conditionalFormatting sqref="AG55">
    <cfRule type="cellIs" dxfId="3303" priority="440" stopIfTrue="1" operator="lessThan">
      <formula>0</formula>
    </cfRule>
  </conditionalFormatting>
  <conditionalFormatting sqref="AH55">
    <cfRule type="cellIs" dxfId="3302" priority="439" stopIfTrue="1" operator="lessThan">
      <formula>0</formula>
    </cfRule>
  </conditionalFormatting>
  <conditionalFormatting sqref="AI55">
    <cfRule type="cellIs" dxfId="3301" priority="438" stopIfTrue="1" operator="lessThan">
      <formula>0</formula>
    </cfRule>
  </conditionalFormatting>
  <conditionalFormatting sqref="AK61">
    <cfRule type="cellIs" dxfId="3300" priority="437" stopIfTrue="1" operator="lessThan">
      <formula>0</formula>
    </cfRule>
  </conditionalFormatting>
  <conditionalFormatting sqref="Z60:AF60 AJ60 AL60:AM60">
    <cfRule type="cellIs" dxfId="3299" priority="436" stopIfTrue="1" operator="lessThan">
      <formula>0</formula>
    </cfRule>
  </conditionalFormatting>
  <conditionalFormatting sqref="AG60">
    <cfRule type="cellIs" dxfId="3298" priority="435" stopIfTrue="1" operator="lessThan">
      <formula>0</formula>
    </cfRule>
  </conditionalFormatting>
  <conditionalFormatting sqref="AH60">
    <cfRule type="cellIs" dxfId="3297" priority="434" stopIfTrue="1" operator="lessThan">
      <formula>0</formula>
    </cfRule>
  </conditionalFormatting>
  <conditionalFormatting sqref="AI60">
    <cfRule type="cellIs" dxfId="3296" priority="433" stopIfTrue="1" operator="lessThan">
      <formula>0</formula>
    </cfRule>
  </conditionalFormatting>
  <conditionalFormatting sqref="AK60">
    <cfRule type="cellIs" dxfId="3295" priority="432" stopIfTrue="1" operator="lessThan">
      <formula>0</formula>
    </cfRule>
  </conditionalFormatting>
  <conditionalFormatting sqref="AK60">
    <cfRule type="cellIs" dxfId="3294" priority="431" stopIfTrue="1" operator="lessThan">
      <formula>0</formula>
    </cfRule>
  </conditionalFormatting>
  <conditionalFormatting sqref="Z59:AF59 AJ59 AL59:AM59">
    <cfRule type="cellIs" dxfId="3293" priority="430" stopIfTrue="1" operator="lessThan">
      <formula>0</formula>
    </cfRule>
  </conditionalFormatting>
  <conditionalFormatting sqref="AG59">
    <cfRule type="cellIs" dxfId="3292" priority="429" stopIfTrue="1" operator="lessThan">
      <formula>0</formula>
    </cfRule>
  </conditionalFormatting>
  <conditionalFormatting sqref="AH59">
    <cfRule type="cellIs" dxfId="3291" priority="428" stopIfTrue="1" operator="lessThan">
      <formula>0</formula>
    </cfRule>
  </conditionalFormatting>
  <conditionalFormatting sqref="AI59">
    <cfRule type="cellIs" dxfId="3290" priority="427" stopIfTrue="1" operator="lessThan">
      <formula>0</formula>
    </cfRule>
  </conditionalFormatting>
  <conditionalFormatting sqref="AK59">
    <cfRule type="cellIs" dxfId="3289" priority="426" stopIfTrue="1" operator="lessThan">
      <formula>0</formula>
    </cfRule>
  </conditionalFormatting>
  <conditionalFormatting sqref="Z64:AF64 AL64:AM64">
    <cfRule type="cellIs" dxfId="3288" priority="425" stopIfTrue="1" operator="lessThan">
      <formula>0</formula>
    </cfRule>
  </conditionalFormatting>
  <conditionalFormatting sqref="AG64">
    <cfRule type="cellIs" dxfId="3287" priority="424" stopIfTrue="1" operator="lessThan">
      <formula>0</formula>
    </cfRule>
  </conditionalFormatting>
  <conditionalFormatting sqref="AH64">
    <cfRule type="cellIs" dxfId="3286" priority="423" stopIfTrue="1" operator="lessThan">
      <formula>0</formula>
    </cfRule>
  </conditionalFormatting>
  <conditionalFormatting sqref="AI64:AK64">
    <cfRule type="cellIs" dxfId="3285" priority="422" stopIfTrue="1" operator="lessThan">
      <formula>0</formula>
    </cfRule>
  </conditionalFormatting>
  <conditionalFormatting sqref="Z65:AF65 AJ65:AM65">
    <cfRule type="cellIs" dxfId="3284" priority="421" stopIfTrue="1" operator="lessThan">
      <formula>0</formula>
    </cfRule>
  </conditionalFormatting>
  <conditionalFormatting sqref="AG65">
    <cfRule type="cellIs" dxfId="3283" priority="420" stopIfTrue="1" operator="lessThan">
      <formula>0</formula>
    </cfRule>
  </conditionalFormatting>
  <conditionalFormatting sqref="AH65">
    <cfRule type="cellIs" dxfId="3282" priority="419" stopIfTrue="1" operator="lessThan">
      <formula>0</formula>
    </cfRule>
  </conditionalFormatting>
  <conditionalFormatting sqref="AI65">
    <cfRule type="cellIs" dxfId="3281" priority="418" stopIfTrue="1" operator="lessThan">
      <formula>0</formula>
    </cfRule>
  </conditionalFormatting>
  <conditionalFormatting sqref="Z64:AG69 Z70:AF71 AJ64:AM71">
    <cfRule type="cellIs" dxfId="3280" priority="417" stopIfTrue="1" operator="lessThan">
      <formula>0</formula>
    </cfRule>
  </conditionalFormatting>
  <conditionalFormatting sqref="AG69:AG71">
    <cfRule type="cellIs" dxfId="3279" priority="416" stopIfTrue="1" operator="lessThan">
      <formula>0</formula>
    </cfRule>
  </conditionalFormatting>
  <conditionalFormatting sqref="AH64:AI69 AH70:AH71">
    <cfRule type="cellIs" dxfId="3278" priority="415" stopIfTrue="1" operator="lessThan">
      <formula>0</formula>
    </cfRule>
  </conditionalFormatting>
  <conditionalFormatting sqref="AI69:AI71">
    <cfRule type="cellIs" dxfId="3277" priority="414" stopIfTrue="1" operator="lessThan">
      <formula>0</formula>
    </cfRule>
  </conditionalFormatting>
  <conditionalFormatting sqref="AK71">
    <cfRule type="cellIs" dxfId="3276" priority="413" stopIfTrue="1" operator="lessThan">
      <formula>0</formula>
    </cfRule>
  </conditionalFormatting>
  <conditionalFormatting sqref="Z70:AF70 AJ70 AL70:AM70">
    <cfRule type="cellIs" dxfId="3275" priority="412" stopIfTrue="1" operator="lessThan">
      <formula>0</formula>
    </cfRule>
  </conditionalFormatting>
  <conditionalFormatting sqref="AG70">
    <cfRule type="cellIs" dxfId="3274" priority="411" stopIfTrue="1" operator="lessThan">
      <formula>0</formula>
    </cfRule>
  </conditionalFormatting>
  <conditionalFormatting sqref="AH70">
    <cfRule type="cellIs" dxfId="3273" priority="410" stopIfTrue="1" operator="lessThan">
      <formula>0</formula>
    </cfRule>
  </conditionalFormatting>
  <conditionalFormatting sqref="AI70">
    <cfRule type="cellIs" dxfId="3272" priority="409" stopIfTrue="1" operator="lessThan">
      <formula>0</formula>
    </cfRule>
  </conditionalFormatting>
  <conditionalFormatting sqref="AK70">
    <cfRule type="cellIs" dxfId="3271" priority="408" stopIfTrue="1" operator="lessThan">
      <formula>0</formula>
    </cfRule>
  </conditionalFormatting>
  <conditionalFormatting sqref="AK70">
    <cfRule type="cellIs" dxfId="3270" priority="407" stopIfTrue="1" operator="lessThan">
      <formula>0</formula>
    </cfRule>
  </conditionalFormatting>
  <conditionalFormatting sqref="Z69:AF69 AJ69 AL69:AM69">
    <cfRule type="cellIs" dxfId="3269" priority="406" stopIfTrue="1" operator="lessThan">
      <formula>0</formula>
    </cfRule>
  </conditionalFormatting>
  <conditionalFormatting sqref="AG69">
    <cfRule type="cellIs" dxfId="3268" priority="405" stopIfTrue="1" operator="lessThan">
      <formula>0</formula>
    </cfRule>
  </conditionalFormatting>
  <conditionalFormatting sqref="AH69">
    <cfRule type="cellIs" dxfId="3267" priority="404" stopIfTrue="1" operator="lessThan">
      <formula>0</formula>
    </cfRule>
  </conditionalFormatting>
  <conditionalFormatting sqref="AI69">
    <cfRule type="cellIs" dxfId="3266" priority="403" stopIfTrue="1" operator="lessThan">
      <formula>0</formula>
    </cfRule>
  </conditionalFormatting>
  <conditionalFormatting sqref="AK69">
    <cfRule type="cellIs" dxfId="3265" priority="402" stopIfTrue="1" operator="lessThan">
      <formula>0</formula>
    </cfRule>
  </conditionalFormatting>
  <conditionalFormatting sqref="Z64:AF64 AJ64:AM64">
    <cfRule type="cellIs" dxfId="3264" priority="401" stopIfTrue="1" operator="lessThan">
      <formula>0</formula>
    </cfRule>
  </conditionalFormatting>
  <conditionalFormatting sqref="AG64">
    <cfRule type="cellIs" dxfId="3263" priority="400" stopIfTrue="1" operator="lessThan">
      <formula>0</formula>
    </cfRule>
  </conditionalFormatting>
  <conditionalFormatting sqref="AH64">
    <cfRule type="cellIs" dxfId="3262" priority="399" stopIfTrue="1" operator="lessThan">
      <formula>0</formula>
    </cfRule>
  </conditionalFormatting>
  <conditionalFormatting sqref="AI64">
    <cfRule type="cellIs" dxfId="3261" priority="398" stopIfTrue="1" operator="lessThan">
      <formula>0</formula>
    </cfRule>
  </conditionalFormatting>
  <conditionalFormatting sqref="AK70">
    <cfRule type="cellIs" dxfId="3260" priority="397" stopIfTrue="1" operator="lessThan">
      <formula>0</formula>
    </cfRule>
  </conditionalFormatting>
  <conditionalFormatting sqref="Z69:AF69 AJ69 AL69:AM69">
    <cfRule type="cellIs" dxfId="3259" priority="396" stopIfTrue="1" operator="lessThan">
      <formula>0</formula>
    </cfRule>
  </conditionalFormatting>
  <conditionalFormatting sqref="AG69">
    <cfRule type="cellIs" dxfId="3258" priority="395" stopIfTrue="1" operator="lessThan">
      <formula>0</formula>
    </cfRule>
  </conditionalFormatting>
  <conditionalFormatting sqref="AH69">
    <cfRule type="cellIs" dxfId="3257" priority="394" stopIfTrue="1" operator="lessThan">
      <formula>0</formula>
    </cfRule>
  </conditionalFormatting>
  <conditionalFormatting sqref="AI69">
    <cfRule type="cellIs" dxfId="3256" priority="393" stopIfTrue="1" operator="lessThan">
      <formula>0</formula>
    </cfRule>
  </conditionalFormatting>
  <conditionalFormatting sqref="AK69">
    <cfRule type="cellIs" dxfId="3255" priority="392" stopIfTrue="1" operator="lessThan">
      <formula>0</formula>
    </cfRule>
  </conditionalFormatting>
  <conditionalFormatting sqref="AK69">
    <cfRule type="cellIs" dxfId="3254" priority="391" stopIfTrue="1" operator="lessThan">
      <formula>0</formula>
    </cfRule>
  </conditionalFormatting>
  <conditionalFormatting sqref="Z68:AF68 AJ68 AL68:AM68">
    <cfRule type="cellIs" dxfId="3253" priority="390" stopIfTrue="1" operator="lessThan">
      <formula>0</formula>
    </cfRule>
  </conditionalFormatting>
  <conditionalFormatting sqref="AG68">
    <cfRule type="cellIs" dxfId="3252" priority="389" stopIfTrue="1" operator="lessThan">
      <formula>0</formula>
    </cfRule>
  </conditionalFormatting>
  <conditionalFormatting sqref="AH68">
    <cfRule type="cellIs" dxfId="3251" priority="388" stopIfTrue="1" operator="lessThan">
      <formula>0</formula>
    </cfRule>
  </conditionalFormatting>
  <conditionalFormatting sqref="AI68">
    <cfRule type="cellIs" dxfId="3250" priority="387" stopIfTrue="1" operator="lessThan">
      <formula>0</formula>
    </cfRule>
  </conditionalFormatting>
  <conditionalFormatting sqref="AK68">
    <cfRule type="cellIs" dxfId="3249" priority="386" stopIfTrue="1" operator="lessThan">
      <formula>0</formula>
    </cfRule>
  </conditionalFormatting>
  <conditionalFormatting sqref="AQ64:AW64 BC64:BD64">
    <cfRule type="cellIs" dxfId="3248" priority="385" stopIfTrue="1" operator="lessThan">
      <formula>0</formula>
    </cfRule>
  </conditionalFormatting>
  <conditionalFormatting sqref="AX64">
    <cfRule type="cellIs" dxfId="3247" priority="384" stopIfTrue="1" operator="lessThan">
      <formula>0</formula>
    </cfRule>
  </conditionalFormatting>
  <conditionalFormatting sqref="AY64">
    <cfRule type="cellIs" dxfId="3246" priority="383" stopIfTrue="1" operator="lessThan">
      <formula>0</formula>
    </cfRule>
  </conditionalFormatting>
  <conditionalFormatting sqref="AZ64:BB64">
    <cfRule type="cellIs" dxfId="3245" priority="382" stopIfTrue="1" operator="lessThan">
      <formula>0</formula>
    </cfRule>
  </conditionalFormatting>
  <conditionalFormatting sqref="AQ65:AW65 BA65:BD65">
    <cfRule type="cellIs" dxfId="3244" priority="381" stopIfTrue="1" operator="lessThan">
      <formula>0</formula>
    </cfRule>
  </conditionalFormatting>
  <conditionalFormatting sqref="AX65">
    <cfRule type="cellIs" dxfId="3243" priority="380" stopIfTrue="1" operator="lessThan">
      <formula>0</formula>
    </cfRule>
  </conditionalFormatting>
  <conditionalFormatting sqref="AY65">
    <cfRule type="cellIs" dxfId="3242" priority="379" stopIfTrue="1" operator="lessThan">
      <formula>0</formula>
    </cfRule>
  </conditionalFormatting>
  <conditionalFormatting sqref="AZ65">
    <cfRule type="cellIs" dxfId="3241" priority="378" stopIfTrue="1" operator="lessThan">
      <formula>0</formula>
    </cfRule>
  </conditionalFormatting>
  <conditionalFormatting sqref="AQ64:AX69 AQ70:AW71 BA64:BD71">
    <cfRule type="cellIs" dxfId="3240" priority="377" stopIfTrue="1" operator="lessThan">
      <formula>0</formula>
    </cfRule>
  </conditionalFormatting>
  <conditionalFormatting sqref="AX69:AX71">
    <cfRule type="cellIs" dxfId="3239" priority="376" stopIfTrue="1" operator="lessThan">
      <formula>0</formula>
    </cfRule>
  </conditionalFormatting>
  <conditionalFormatting sqref="AY64:AZ69 AY70:AY71">
    <cfRule type="cellIs" dxfId="3238" priority="375" stopIfTrue="1" operator="lessThan">
      <formula>0</formula>
    </cfRule>
  </conditionalFormatting>
  <conditionalFormatting sqref="AZ69:AZ71">
    <cfRule type="cellIs" dxfId="3237" priority="374" stopIfTrue="1" operator="lessThan">
      <formula>0</formula>
    </cfRule>
  </conditionalFormatting>
  <conditionalFormatting sqref="BB71">
    <cfRule type="cellIs" dxfId="3236" priority="373" stopIfTrue="1" operator="lessThan">
      <formula>0</formula>
    </cfRule>
  </conditionalFormatting>
  <conditionalFormatting sqref="AQ70:AW70 BA70 BC70:BD70">
    <cfRule type="cellIs" dxfId="3235" priority="372" stopIfTrue="1" operator="lessThan">
      <formula>0</formula>
    </cfRule>
  </conditionalFormatting>
  <conditionalFormatting sqref="AX70">
    <cfRule type="cellIs" dxfId="3234" priority="371" stopIfTrue="1" operator="lessThan">
      <formula>0</formula>
    </cfRule>
  </conditionalFormatting>
  <conditionalFormatting sqref="AY70">
    <cfRule type="cellIs" dxfId="3233" priority="370" stopIfTrue="1" operator="lessThan">
      <formula>0</formula>
    </cfRule>
  </conditionalFormatting>
  <conditionalFormatting sqref="AZ70">
    <cfRule type="cellIs" dxfId="3232" priority="369" stopIfTrue="1" operator="lessThan">
      <formula>0</formula>
    </cfRule>
  </conditionalFormatting>
  <conditionalFormatting sqref="BB70">
    <cfRule type="cellIs" dxfId="3231" priority="368" stopIfTrue="1" operator="lessThan">
      <formula>0</formula>
    </cfRule>
  </conditionalFormatting>
  <conditionalFormatting sqref="BB70">
    <cfRule type="cellIs" dxfId="3230" priority="367" stopIfTrue="1" operator="lessThan">
      <formula>0</formula>
    </cfRule>
  </conditionalFormatting>
  <conditionalFormatting sqref="AQ69:AW69 BA69 BC69:BD69">
    <cfRule type="cellIs" dxfId="3229" priority="366" stopIfTrue="1" operator="lessThan">
      <formula>0</formula>
    </cfRule>
  </conditionalFormatting>
  <conditionalFormatting sqref="AX69">
    <cfRule type="cellIs" dxfId="3228" priority="365" stopIfTrue="1" operator="lessThan">
      <formula>0</formula>
    </cfRule>
  </conditionalFormatting>
  <conditionalFormatting sqref="AY69">
    <cfRule type="cellIs" dxfId="3227" priority="364" stopIfTrue="1" operator="lessThan">
      <formula>0</formula>
    </cfRule>
  </conditionalFormatting>
  <conditionalFormatting sqref="AZ69">
    <cfRule type="cellIs" dxfId="3226" priority="363" stopIfTrue="1" operator="lessThan">
      <formula>0</formula>
    </cfRule>
  </conditionalFormatting>
  <conditionalFormatting sqref="BB69">
    <cfRule type="cellIs" dxfId="3225" priority="362" stopIfTrue="1" operator="lessThan">
      <formula>0</formula>
    </cfRule>
  </conditionalFormatting>
  <conditionalFormatting sqref="AQ64:AW64 BA64:BD64">
    <cfRule type="cellIs" dxfId="3224" priority="361" stopIfTrue="1" operator="lessThan">
      <formula>0</formula>
    </cfRule>
  </conditionalFormatting>
  <conditionalFormatting sqref="AX64">
    <cfRule type="cellIs" dxfId="3223" priority="360" stopIfTrue="1" operator="lessThan">
      <formula>0</formula>
    </cfRule>
  </conditionalFormatting>
  <conditionalFormatting sqref="AY64">
    <cfRule type="cellIs" dxfId="3222" priority="359" stopIfTrue="1" operator="lessThan">
      <formula>0</formula>
    </cfRule>
  </conditionalFormatting>
  <conditionalFormatting sqref="AZ64">
    <cfRule type="cellIs" dxfId="3221" priority="358" stopIfTrue="1" operator="lessThan">
      <formula>0</formula>
    </cfRule>
  </conditionalFormatting>
  <conditionalFormatting sqref="BB70">
    <cfRule type="cellIs" dxfId="3220" priority="357" stopIfTrue="1" operator="lessThan">
      <formula>0</formula>
    </cfRule>
  </conditionalFormatting>
  <conditionalFormatting sqref="AQ69:AW69 BA69 BC69:BD69">
    <cfRule type="cellIs" dxfId="3219" priority="356" stopIfTrue="1" operator="lessThan">
      <formula>0</formula>
    </cfRule>
  </conditionalFormatting>
  <conditionalFormatting sqref="AX69">
    <cfRule type="cellIs" dxfId="3218" priority="355" stopIfTrue="1" operator="lessThan">
      <formula>0</formula>
    </cfRule>
  </conditionalFormatting>
  <conditionalFormatting sqref="AY69">
    <cfRule type="cellIs" dxfId="3217" priority="354" stopIfTrue="1" operator="lessThan">
      <formula>0</formula>
    </cfRule>
  </conditionalFormatting>
  <conditionalFormatting sqref="AZ69">
    <cfRule type="cellIs" dxfId="3216" priority="353" stopIfTrue="1" operator="lessThan">
      <formula>0</formula>
    </cfRule>
  </conditionalFormatting>
  <conditionalFormatting sqref="BB69">
    <cfRule type="cellIs" dxfId="3215" priority="352" stopIfTrue="1" operator="lessThan">
      <formula>0</formula>
    </cfRule>
  </conditionalFormatting>
  <conditionalFormatting sqref="BB69">
    <cfRule type="cellIs" dxfId="3214" priority="351" stopIfTrue="1" operator="lessThan">
      <formula>0</formula>
    </cfRule>
  </conditionalFormatting>
  <conditionalFormatting sqref="AQ68:AW68 BA68 BC68:BD68">
    <cfRule type="cellIs" dxfId="3213" priority="350" stopIfTrue="1" operator="lessThan">
      <formula>0</formula>
    </cfRule>
  </conditionalFormatting>
  <conditionalFormatting sqref="AX68">
    <cfRule type="cellIs" dxfId="3212" priority="349" stopIfTrue="1" operator="lessThan">
      <formula>0</formula>
    </cfRule>
  </conditionalFormatting>
  <conditionalFormatting sqref="AY68">
    <cfRule type="cellIs" dxfId="3211" priority="348" stopIfTrue="1" operator="lessThan">
      <formula>0</formula>
    </cfRule>
  </conditionalFormatting>
  <conditionalFormatting sqref="AZ68">
    <cfRule type="cellIs" dxfId="3210" priority="347" stopIfTrue="1" operator="lessThan">
      <formula>0</formula>
    </cfRule>
  </conditionalFormatting>
  <conditionalFormatting sqref="BB68">
    <cfRule type="cellIs" dxfId="3209" priority="346" stopIfTrue="1" operator="lessThan">
      <formula>0</formula>
    </cfRule>
  </conditionalFormatting>
  <conditionalFormatting sqref="AQ55:AW55 BC55:BD55">
    <cfRule type="cellIs" dxfId="3208" priority="345" stopIfTrue="1" operator="lessThan">
      <formula>0</formula>
    </cfRule>
  </conditionalFormatting>
  <conditionalFormatting sqref="AX55">
    <cfRule type="cellIs" dxfId="3207" priority="344" stopIfTrue="1" operator="lessThan">
      <formula>0</formula>
    </cfRule>
  </conditionalFormatting>
  <conditionalFormatting sqref="AY55">
    <cfRule type="cellIs" dxfId="3206" priority="343" stopIfTrue="1" operator="lessThan">
      <formula>0</formula>
    </cfRule>
  </conditionalFormatting>
  <conditionalFormatting sqref="AZ55:BB55">
    <cfRule type="cellIs" dxfId="3205" priority="342" stopIfTrue="1" operator="lessThan">
      <formula>0</formula>
    </cfRule>
  </conditionalFormatting>
  <conditionalFormatting sqref="AQ56:AW56 BA56:BD56">
    <cfRule type="cellIs" dxfId="3204" priority="341" stopIfTrue="1" operator="lessThan">
      <formula>0</formula>
    </cfRule>
  </conditionalFormatting>
  <conditionalFormatting sqref="AX56">
    <cfRule type="cellIs" dxfId="3203" priority="340" stopIfTrue="1" operator="lessThan">
      <formula>0</formula>
    </cfRule>
  </conditionalFormatting>
  <conditionalFormatting sqref="AY56">
    <cfRule type="cellIs" dxfId="3202" priority="339" stopIfTrue="1" operator="lessThan">
      <formula>0</formula>
    </cfRule>
  </conditionalFormatting>
  <conditionalFormatting sqref="AZ56">
    <cfRule type="cellIs" dxfId="3201" priority="338" stopIfTrue="1" operator="lessThan">
      <formula>0</formula>
    </cfRule>
  </conditionalFormatting>
  <conditionalFormatting sqref="AQ55:AX60 AQ61:AW62 BA55:BD62">
    <cfRule type="cellIs" dxfId="3200" priority="337" stopIfTrue="1" operator="lessThan">
      <formula>0</formula>
    </cfRule>
  </conditionalFormatting>
  <conditionalFormatting sqref="AX60:AX62">
    <cfRule type="cellIs" dxfId="3199" priority="336" stopIfTrue="1" operator="lessThan">
      <formula>0</formula>
    </cfRule>
  </conditionalFormatting>
  <conditionalFormatting sqref="AY55:AZ60 AY61:AY62">
    <cfRule type="cellIs" dxfId="3198" priority="335" stopIfTrue="1" operator="lessThan">
      <formula>0</formula>
    </cfRule>
  </conditionalFormatting>
  <conditionalFormatting sqref="AZ60:AZ62">
    <cfRule type="cellIs" dxfId="3197" priority="334" stopIfTrue="1" operator="lessThan">
      <formula>0</formula>
    </cfRule>
  </conditionalFormatting>
  <conditionalFormatting sqref="BB62">
    <cfRule type="cellIs" dxfId="3196" priority="333" stopIfTrue="1" operator="lessThan">
      <formula>0</formula>
    </cfRule>
  </conditionalFormatting>
  <conditionalFormatting sqref="AQ61:AW61 BA61 BC61:BD61">
    <cfRule type="cellIs" dxfId="3195" priority="332" stopIfTrue="1" operator="lessThan">
      <formula>0</formula>
    </cfRule>
  </conditionalFormatting>
  <conditionalFormatting sqref="AX61">
    <cfRule type="cellIs" dxfId="3194" priority="331" stopIfTrue="1" operator="lessThan">
      <formula>0</formula>
    </cfRule>
  </conditionalFormatting>
  <conditionalFormatting sqref="AY61">
    <cfRule type="cellIs" dxfId="3193" priority="330" stopIfTrue="1" operator="lessThan">
      <formula>0</formula>
    </cfRule>
  </conditionalFormatting>
  <conditionalFormatting sqref="AZ61">
    <cfRule type="cellIs" dxfId="3192" priority="329" stopIfTrue="1" operator="lessThan">
      <formula>0</formula>
    </cfRule>
  </conditionalFormatting>
  <conditionalFormatting sqref="BB61">
    <cfRule type="cellIs" dxfId="3191" priority="328" stopIfTrue="1" operator="lessThan">
      <formula>0</formula>
    </cfRule>
  </conditionalFormatting>
  <conditionalFormatting sqref="BB61">
    <cfRule type="cellIs" dxfId="3190" priority="327" stopIfTrue="1" operator="lessThan">
      <formula>0</formula>
    </cfRule>
  </conditionalFormatting>
  <conditionalFormatting sqref="AQ60:AW60 BA60 BC60:BD60">
    <cfRule type="cellIs" dxfId="3189" priority="326" stopIfTrue="1" operator="lessThan">
      <formula>0</formula>
    </cfRule>
  </conditionalFormatting>
  <conditionalFormatting sqref="AX60">
    <cfRule type="cellIs" dxfId="3188" priority="325" stopIfTrue="1" operator="lessThan">
      <formula>0</formula>
    </cfRule>
  </conditionalFormatting>
  <conditionalFormatting sqref="AY60">
    <cfRule type="cellIs" dxfId="3187" priority="324" stopIfTrue="1" operator="lessThan">
      <formula>0</formula>
    </cfRule>
  </conditionalFormatting>
  <conditionalFormatting sqref="AZ60">
    <cfRule type="cellIs" dxfId="3186" priority="323" stopIfTrue="1" operator="lessThan">
      <formula>0</formula>
    </cfRule>
  </conditionalFormatting>
  <conditionalFormatting sqref="BB60">
    <cfRule type="cellIs" dxfId="3185" priority="322" stopIfTrue="1" operator="lessThan">
      <formula>0</formula>
    </cfRule>
  </conditionalFormatting>
  <conditionalFormatting sqref="AQ55:AW55 BA55:BD55">
    <cfRule type="cellIs" dxfId="3184" priority="321" stopIfTrue="1" operator="lessThan">
      <formula>0</formula>
    </cfRule>
  </conditionalFormatting>
  <conditionalFormatting sqref="AX55">
    <cfRule type="cellIs" dxfId="3183" priority="320" stopIfTrue="1" operator="lessThan">
      <formula>0</formula>
    </cfRule>
  </conditionalFormatting>
  <conditionalFormatting sqref="AY55">
    <cfRule type="cellIs" dxfId="3182" priority="319" stopIfTrue="1" operator="lessThan">
      <formula>0</formula>
    </cfRule>
  </conditionalFormatting>
  <conditionalFormatting sqref="AZ55">
    <cfRule type="cellIs" dxfId="3181" priority="318" stopIfTrue="1" operator="lessThan">
      <formula>0</formula>
    </cfRule>
  </conditionalFormatting>
  <conditionalFormatting sqref="BB61">
    <cfRule type="cellIs" dxfId="3180" priority="317" stopIfTrue="1" operator="lessThan">
      <formula>0</formula>
    </cfRule>
  </conditionalFormatting>
  <conditionalFormatting sqref="AQ60:AW60 BA60 BC60:BD60">
    <cfRule type="cellIs" dxfId="3179" priority="316" stopIfTrue="1" operator="lessThan">
      <formula>0</formula>
    </cfRule>
  </conditionalFormatting>
  <conditionalFormatting sqref="AX60">
    <cfRule type="cellIs" dxfId="3178" priority="315" stopIfTrue="1" operator="lessThan">
      <formula>0</formula>
    </cfRule>
  </conditionalFormatting>
  <conditionalFormatting sqref="AY60">
    <cfRule type="cellIs" dxfId="3177" priority="314" stopIfTrue="1" operator="lessThan">
      <formula>0</formula>
    </cfRule>
  </conditionalFormatting>
  <conditionalFormatting sqref="AZ60">
    <cfRule type="cellIs" dxfId="3176" priority="313" stopIfTrue="1" operator="lessThan">
      <formula>0</formula>
    </cfRule>
  </conditionalFormatting>
  <conditionalFormatting sqref="BB60">
    <cfRule type="cellIs" dxfId="3175" priority="312" stopIfTrue="1" operator="lessThan">
      <formula>0</formula>
    </cfRule>
  </conditionalFormatting>
  <conditionalFormatting sqref="BB60">
    <cfRule type="cellIs" dxfId="3174" priority="311" stopIfTrue="1" operator="lessThan">
      <formula>0</formula>
    </cfRule>
  </conditionalFormatting>
  <conditionalFormatting sqref="AQ59:AW59 BA59 BC59:BD59">
    <cfRule type="cellIs" dxfId="3173" priority="310" stopIfTrue="1" operator="lessThan">
      <formula>0</formula>
    </cfRule>
  </conditionalFormatting>
  <conditionalFormatting sqref="AX59">
    <cfRule type="cellIs" dxfId="3172" priority="309" stopIfTrue="1" operator="lessThan">
      <formula>0</formula>
    </cfRule>
  </conditionalFormatting>
  <conditionalFormatting sqref="AY59">
    <cfRule type="cellIs" dxfId="3171" priority="308" stopIfTrue="1" operator="lessThan">
      <formula>0</formula>
    </cfRule>
  </conditionalFormatting>
  <conditionalFormatting sqref="AZ59">
    <cfRule type="cellIs" dxfId="3170" priority="307" stopIfTrue="1" operator="lessThan">
      <formula>0</formula>
    </cfRule>
  </conditionalFormatting>
  <conditionalFormatting sqref="BB59">
    <cfRule type="cellIs" dxfId="3169" priority="306" stopIfTrue="1" operator="lessThan">
      <formula>0</formula>
    </cfRule>
  </conditionalFormatting>
  <conditionalFormatting sqref="AQ47:AW47 BC47:BD47">
    <cfRule type="cellIs" dxfId="3168" priority="305" stopIfTrue="1" operator="lessThan">
      <formula>0</formula>
    </cfRule>
  </conditionalFormatting>
  <conditionalFormatting sqref="AX47">
    <cfRule type="cellIs" dxfId="3167" priority="304" stopIfTrue="1" operator="lessThan">
      <formula>0</formula>
    </cfRule>
  </conditionalFormatting>
  <conditionalFormatting sqref="AY47">
    <cfRule type="cellIs" dxfId="3166" priority="303" stopIfTrue="1" operator="lessThan">
      <formula>0</formula>
    </cfRule>
  </conditionalFormatting>
  <conditionalFormatting sqref="AZ47:BB47">
    <cfRule type="cellIs" dxfId="3165" priority="302" stopIfTrue="1" operator="lessThan">
      <formula>0</formula>
    </cfRule>
  </conditionalFormatting>
  <conditionalFormatting sqref="AQ48:AW48 BA48:BD48">
    <cfRule type="cellIs" dxfId="3164" priority="301" stopIfTrue="1" operator="lessThan">
      <formula>0</formula>
    </cfRule>
  </conditionalFormatting>
  <conditionalFormatting sqref="AX48">
    <cfRule type="cellIs" dxfId="3163" priority="300" stopIfTrue="1" operator="lessThan">
      <formula>0</formula>
    </cfRule>
  </conditionalFormatting>
  <conditionalFormatting sqref="AY48">
    <cfRule type="cellIs" dxfId="3162" priority="299" stopIfTrue="1" operator="lessThan">
      <formula>0</formula>
    </cfRule>
  </conditionalFormatting>
  <conditionalFormatting sqref="AZ48">
    <cfRule type="cellIs" dxfId="3161" priority="298" stopIfTrue="1" operator="lessThan">
      <formula>0</formula>
    </cfRule>
  </conditionalFormatting>
  <conditionalFormatting sqref="AQ47:AX48 AV53:AW54 BA47:BD54 AV49:AX52">
    <cfRule type="cellIs" dxfId="3160" priority="297" stopIfTrue="1" operator="lessThan">
      <formula>0</formula>
    </cfRule>
  </conditionalFormatting>
  <conditionalFormatting sqref="AX52:AX54">
    <cfRule type="cellIs" dxfId="3159" priority="296" stopIfTrue="1" operator="lessThan">
      <formula>0</formula>
    </cfRule>
  </conditionalFormatting>
  <conditionalFormatting sqref="AY47:AZ52 AY53:AY54">
    <cfRule type="cellIs" dxfId="3158" priority="295" stopIfTrue="1" operator="lessThan">
      <formula>0</formula>
    </cfRule>
  </conditionalFormatting>
  <conditionalFormatting sqref="AZ52:AZ54">
    <cfRule type="cellIs" dxfId="3157" priority="294" stopIfTrue="1" operator="lessThan">
      <formula>0</formula>
    </cfRule>
  </conditionalFormatting>
  <conditionalFormatting sqref="BB54">
    <cfRule type="cellIs" dxfId="3156" priority="293" stopIfTrue="1" operator="lessThan">
      <formula>0</formula>
    </cfRule>
  </conditionalFormatting>
  <conditionalFormatting sqref="AV53:AW53 BA53 BC53:BD53">
    <cfRule type="cellIs" dxfId="3155" priority="292" stopIfTrue="1" operator="lessThan">
      <formula>0</formula>
    </cfRule>
  </conditionalFormatting>
  <conditionalFormatting sqref="AX53">
    <cfRule type="cellIs" dxfId="3154" priority="291" stopIfTrue="1" operator="lessThan">
      <formula>0</formula>
    </cfRule>
  </conditionalFormatting>
  <conditionalFormatting sqref="AY53">
    <cfRule type="cellIs" dxfId="3153" priority="290" stopIfTrue="1" operator="lessThan">
      <formula>0</formula>
    </cfRule>
  </conditionalFormatting>
  <conditionalFormatting sqref="AZ53">
    <cfRule type="cellIs" dxfId="3152" priority="289" stopIfTrue="1" operator="lessThan">
      <formula>0</formula>
    </cfRule>
  </conditionalFormatting>
  <conditionalFormatting sqref="BB53">
    <cfRule type="cellIs" dxfId="3151" priority="288" stopIfTrue="1" operator="lessThan">
      <formula>0</formula>
    </cfRule>
  </conditionalFormatting>
  <conditionalFormatting sqref="BB53">
    <cfRule type="cellIs" dxfId="3150" priority="287" stopIfTrue="1" operator="lessThan">
      <formula>0</formula>
    </cfRule>
  </conditionalFormatting>
  <conditionalFormatting sqref="AV52:AW52 BA52 BC52:BD52">
    <cfRule type="cellIs" dxfId="3149" priority="286" stopIfTrue="1" operator="lessThan">
      <formula>0</formula>
    </cfRule>
  </conditionalFormatting>
  <conditionalFormatting sqref="AX52">
    <cfRule type="cellIs" dxfId="3148" priority="285" stopIfTrue="1" operator="lessThan">
      <formula>0</formula>
    </cfRule>
  </conditionalFormatting>
  <conditionalFormatting sqref="AY52">
    <cfRule type="cellIs" dxfId="3147" priority="284" stopIfTrue="1" operator="lessThan">
      <formula>0</formula>
    </cfRule>
  </conditionalFormatting>
  <conditionalFormatting sqref="AZ52">
    <cfRule type="cellIs" dxfId="3146" priority="283" stopIfTrue="1" operator="lessThan">
      <formula>0</formula>
    </cfRule>
  </conditionalFormatting>
  <conditionalFormatting sqref="BB52">
    <cfRule type="cellIs" dxfId="3145" priority="282" stopIfTrue="1" operator="lessThan">
      <formula>0</formula>
    </cfRule>
  </conditionalFormatting>
  <conditionalFormatting sqref="AQ47:AW47 BA47:BD47">
    <cfRule type="cellIs" dxfId="3144" priority="281" stopIfTrue="1" operator="lessThan">
      <formula>0</formula>
    </cfRule>
  </conditionalFormatting>
  <conditionalFormatting sqref="AX47">
    <cfRule type="cellIs" dxfId="3143" priority="280" stopIfTrue="1" operator="lessThan">
      <formula>0</formula>
    </cfRule>
  </conditionalFormatting>
  <conditionalFormatting sqref="AY47">
    <cfRule type="cellIs" dxfId="3142" priority="279" stopIfTrue="1" operator="lessThan">
      <formula>0</formula>
    </cfRule>
  </conditionalFormatting>
  <conditionalFormatting sqref="AZ47">
    <cfRule type="cellIs" dxfId="3141" priority="278" stopIfTrue="1" operator="lessThan">
      <formula>0</formula>
    </cfRule>
  </conditionalFormatting>
  <conditionalFormatting sqref="BB53">
    <cfRule type="cellIs" dxfId="3140" priority="277" stopIfTrue="1" operator="lessThan">
      <formula>0</formula>
    </cfRule>
  </conditionalFormatting>
  <conditionalFormatting sqref="AV52:AW52 BA52 BC52:BD52">
    <cfRule type="cellIs" dxfId="3139" priority="276" stopIfTrue="1" operator="lessThan">
      <formula>0</formula>
    </cfRule>
  </conditionalFormatting>
  <conditionalFormatting sqref="AX52">
    <cfRule type="cellIs" dxfId="3138" priority="275" stopIfTrue="1" operator="lessThan">
      <formula>0</formula>
    </cfRule>
  </conditionalFormatting>
  <conditionalFormatting sqref="AY52">
    <cfRule type="cellIs" dxfId="3137" priority="274" stopIfTrue="1" operator="lessThan">
      <formula>0</formula>
    </cfRule>
  </conditionalFormatting>
  <conditionalFormatting sqref="AZ52">
    <cfRule type="cellIs" dxfId="3136" priority="273" stopIfTrue="1" operator="lessThan">
      <formula>0</formula>
    </cfRule>
  </conditionalFormatting>
  <conditionalFormatting sqref="BB52">
    <cfRule type="cellIs" dxfId="3135" priority="272" stopIfTrue="1" operator="lessThan">
      <formula>0</formula>
    </cfRule>
  </conditionalFormatting>
  <conditionalFormatting sqref="BB52">
    <cfRule type="cellIs" dxfId="3134" priority="271" stopIfTrue="1" operator="lessThan">
      <formula>0</formula>
    </cfRule>
  </conditionalFormatting>
  <conditionalFormatting sqref="AV51:AW51 BA51 BC51:BD51">
    <cfRule type="cellIs" dxfId="3133" priority="270" stopIfTrue="1" operator="lessThan">
      <formula>0</formula>
    </cfRule>
  </conditionalFormatting>
  <conditionalFormatting sqref="AX51">
    <cfRule type="cellIs" dxfId="3132" priority="269" stopIfTrue="1" operator="lessThan">
      <formula>0</formula>
    </cfRule>
  </conditionalFormatting>
  <conditionalFormatting sqref="AY51">
    <cfRule type="cellIs" dxfId="3131" priority="268" stopIfTrue="1" operator="lessThan">
      <formula>0</formula>
    </cfRule>
  </conditionalFormatting>
  <conditionalFormatting sqref="AZ51">
    <cfRule type="cellIs" dxfId="3130" priority="267" stopIfTrue="1" operator="lessThan">
      <formula>0</formula>
    </cfRule>
  </conditionalFormatting>
  <conditionalFormatting sqref="BB51">
    <cfRule type="cellIs" dxfId="3129" priority="266" stopIfTrue="1" operator="lessThan">
      <formula>0</formula>
    </cfRule>
  </conditionalFormatting>
  <conditionalFormatting sqref="AQ39:AW39 BC39:BD39">
    <cfRule type="cellIs" dxfId="3128" priority="265" stopIfTrue="1" operator="lessThan">
      <formula>0</formula>
    </cfRule>
  </conditionalFormatting>
  <conditionalFormatting sqref="AX39">
    <cfRule type="cellIs" dxfId="3127" priority="264" stopIfTrue="1" operator="lessThan">
      <formula>0</formula>
    </cfRule>
  </conditionalFormatting>
  <conditionalFormatting sqref="AY39">
    <cfRule type="cellIs" dxfId="3126" priority="263" stopIfTrue="1" operator="lessThan">
      <formula>0</formula>
    </cfRule>
  </conditionalFormatting>
  <conditionalFormatting sqref="AZ39:BB39">
    <cfRule type="cellIs" dxfId="3125" priority="262" stopIfTrue="1" operator="lessThan">
      <formula>0</formula>
    </cfRule>
  </conditionalFormatting>
  <conditionalFormatting sqref="AQ40:AW40 BA40:BD40">
    <cfRule type="cellIs" dxfId="3124" priority="261" stopIfTrue="1" operator="lessThan">
      <formula>0</formula>
    </cfRule>
  </conditionalFormatting>
  <conditionalFormatting sqref="AX40">
    <cfRule type="cellIs" dxfId="3123" priority="260" stopIfTrue="1" operator="lessThan">
      <formula>0</formula>
    </cfRule>
  </conditionalFormatting>
  <conditionalFormatting sqref="AY40">
    <cfRule type="cellIs" dxfId="3122" priority="259" stopIfTrue="1" operator="lessThan">
      <formula>0</formula>
    </cfRule>
  </conditionalFormatting>
  <conditionalFormatting sqref="AZ40">
    <cfRule type="cellIs" dxfId="3121" priority="258" stopIfTrue="1" operator="lessThan">
      <formula>0</formula>
    </cfRule>
  </conditionalFormatting>
  <conditionalFormatting sqref="AQ39:AX44 AQ45:AW46 BA39:BD46">
    <cfRule type="cellIs" dxfId="3120" priority="257" stopIfTrue="1" operator="lessThan">
      <formula>0</formula>
    </cfRule>
  </conditionalFormatting>
  <conditionalFormatting sqref="AX44:AX46">
    <cfRule type="cellIs" dxfId="3119" priority="256" stopIfTrue="1" operator="lessThan">
      <formula>0</formula>
    </cfRule>
  </conditionalFormatting>
  <conditionalFormatting sqref="AY39:AZ44 AY45:AY46">
    <cfRule type="cellIs" dxfId="3118" priority="255" stopIfTrue="1" operator="lessThan">
      <formula>0</formula>
    </cfRule>
  </conditionalFormatting>
  <conditionalFormatting sqref="AZ44:AZ46">
    <cfRule type="cellIs" dxfId="3117" priority="254" stopIfTrue="1" operator="lessThan">
      <formula>0</formula>
    </cfRule>
  </conditionalFormatting>
  <conditionalFormatting sqref="BB46">
    <cfRule type="cellIs" dxfId="3116" priority="253" stopIfTrue="1" operator="lessThan">
      <formula>0</formula>
    </cfRule>
  </conditionalFormatting>
  <conditionalFormatting sqref="AQ45:AW45 BA45 BC45:BD45">
    <cfRule type="cellIs" dxfId="3115" priority="252" stopIfTrue="1" operator="lessThan">
      <formula>0</formula>
    </cfRule>
  </conditionalFormatting>
  <conditionalFormatting sqref="AX45">
    <cfRule type="cellIs" dxfId="3114" priority="251" stopIfTrue="1" operator="lessThan">
      <formula>0</formula>
    </cfRule>
  </conditionalFormatting>
  <conditionalFormatting sqref="AY45">
    <cfRule type="cellIs" dxfId="3113" priority="250" stopIfTrue="1" operator="lessThan">
      <formula>0</formula>
    </cfRule>
  </conditionalFormatting>
  <conditionalFormatting sqref="AZ45">
    <cfRule type="cellIs" dxfId="3112" priority="249" stopIfTrue="1" operator="lessThan">
      <formula>0</formula>
    </cfRule>
  </conditionalFormatting>
  <conditionalFormatting sqref="BB45">
    <cfRule type="cellIs" dxfId="3111" priority="248" stopIfTrue="1" operator="lessThan">
      <formula>0</formula>
    </cfRule>
  </conditionalFormatting>
  <conditionalFormatting sqref="BB45">
    <cfRule type="cellIs" dxfId="3110" priority="247" stopIfTrue="1" operator="lessThan">
      <formula>0</formula>
    </cfRule>
  </conditionalFormatting>
  <conditionalFormatting sqref="AQ44:AW44 BA44 BC44:BD44">
    <cfRule type="cellIs" dxfId="3109" priority="246" stopIfTrue="1" operator="lessThan">
      <formula>0</formula>
    </cfRule>
  </conditionalFormatting>
  <conditionalFormatting sqref="AX44">
    <cfRule type="cellIs" dxfId="3108" priority="245" stopIfTrue="1" operator="lessThan">
      <formula>0</formula>
    </cfRule>
  </conditionalFormatting>
  <conditionalFormatting sqref="AY44">
    <cfRule type="cellIs" dxfId="3107" priority="244" stopIfTrue="1" operator="lessThan">
      <formula>0</formula>
    </cfRule>
  </conditionalFormatting>
  <conditionalFormatting sqref="AZ44">
    <cfRule type="cellIs" dxfId="3106" priority="243" stopIfTrue="1" operator="lessThan">
      <formula>0</formula>
    </cfRule>
  </conditionalFormatting>
  <conditionalFormatting sqref="BB44">
    <cfRule type="cellIs" dxfId="3105" priority="242" stopIfTrue="1" operator="lessThan">
      <formula>0</formula>
    </cfRule>
  </conditionalFormatting>
  <conditionalFormatting sqref="AQ39:AW39 BA39:BD39">
    <cfRule type="cellIs" dxfId="3104" priority="241" stopIfTrue="1" operator="lessThan">
      <formula>0</formula>
    </cfRule>
  </conditionalFormatting>
  <conditionalFormatting sqref="AX39">
    <cfRule type="cellIs" dxfId="3103" priority="240" stopIfTrue="1" operator="lessThan">
      <formula>0</formula>
    </cfRule>
  </conditionalFormatting>
  <conditionalFormatting sqref="AY39">
    <cfRule type="cellIs" dxfId="3102" priority="239" stopIfTrue="1" operator="lessThan">
      <formula>0</formula>
    </cfRule>
  </conditionalFormatting>
  <conditionalFormatting sqref="AZ39">
    <cfRule type="cellIs" dxfId="3101" priority="238" stopIfTrue="1" operator="lessThan">
      <formula>0</formula>
    </cfRule>
  </conditionalFormatting>
  <conditionalFormatting sqref="BB45">
    <cfRule type="cellIs" dxfId="3100" priority="237" stopIfTrue="1" operator="lessThan">
      <formula>0</formula>
    </cfRule>
  </conditionalFormatting>
  <conditionalFormatting sqref="AQ44:AW44 BA44 BC44:BD44">
    <cfRule type="cellIs" dxfId="3099" priority="236" stopIfTrue="1" operator="lessThan">
      <formula>0</formula>
    </cfRule>
  </conditionalFormatting>
  <conditionalFormatting sqref="AX44">
    <cfRule type="cellIs" dxfId="3098" priority="235" stopIfTrue="1" operator="lessThan">
      <formula>0</formula>
    </cfRule>
  </conditionalFormatting>
  <conditionalFormatting sqref="AY44">
    <cfRule type="cellIs" dxfId="3097" priority="234" stopIfTrue="1" operator="lessThan">
      <formula>0</formula>
    </cfRule>
  </conditionalFormatting>
  <conditionalFormatting sqref="AZ44">
    <cfRule type="cellIs" dxfId="3096" priority="233" stopIfTrue="1" operator="lessThan">
      <formula>0</formula>
    </cfRule>
  </conditionalFormatting>
  <conditionalFormatting sqref="BB44">
    <cfRule type="cellIs" dxfId="3095" priority="232" stopIfTrue="1" operator="lessThan">
      <formula>0</formula>
    </cfRule>
  </conditionalFormatting>
  <conditionalFormatting sqref="BB44">
    <cfRule type="cellIs" dxfId="3094" priority="231" stopIfTrue="1" operator="lessThan">
      <formula>0</formula>
    </cfRule>
  </conditionalFormatting>
  <conditionalFormatting sqref="AQ43:AW43 BA43 BC43:BD43">
    <cfRule type="cellIs" dxfId="3093" priority="230" stopIfTrue="1" operator="lessThan">
      <formula>0</formula>
    </cfRule>
  </conditionalFormatting>
  <conditionalFormatting sqref="AX43">
    <cfRule type="cellIs" dxfId="3092" priority="229" stopIfTrue="1" operator="lessThan">
      <formula>0</formula>
    </cfRule>
  </conditionalFormatting>
  <conditionalFormatting sqref="AY43">
    <cfRule type="cellIs" dxfId="3091" priority="228" stopIfTrue="1" operator="lessThan">
      <formula>0</formula>
    </cfRule>
  </conditionalFormatting>
  <conditionalFormatting sqref="AZ43">
    <cfRule type="cellIs" dxfId="3090" priority="227" stopIfTrue="1" operator="lessThan">
      <formula>0</formula>
    </cfRule>
  </conditionalFormatting>
  <conditionalFormatting sqref="BB43">
    <cfRule type="cellIs" dxfId="3089" priority="226" stopIfTrue="1" operator="lessThan">
      <formula>0</formula>
    </cfRule>
  </conditionalFormatting>
  <conditionalFormatting sqref="AQ31:AW31 BC31:BD31">
    <cfRule type="cellIs" dxfId="3088" priority="225" stopIfTrue="1" operator="lessThan">
      <formula>0</formula>
    </cfRule>
  </conditionalFormatting>
  <conditionalFormatting sqref="AX31">
    <cfRule type="cellIs" dxfId="3087" priority="224" stopIfTrue="1" operator="lessThan">
      <formula>0</formula>
    </cfRule>
  </conditionalFormatting>
  <conditionalFormatting sqref="AY31">
    <cfRule type="cellIs" dxfId="3086" priority="223" stopIfTrue="1" operator="lessThan">
      <formula>0</formula>
    </cfRule>
  </conditionalFormatting>
  <conditionalFormatting sqref="AZ31:BB31">
    <cfRule type="cellIs" dxfId="3085" priority="222" stopIfTrue="1" operator="lessThan">
      <formula>0</formula>
    </cfRule>
  </conditionalFormatting>
  <conditionalFormatting sqref="AQ32:AW32 BA32:BD32">
    <cfRule type="cellIs" dxfId="3084" priority="221" stopIfTrue="1" operator="lessThan">
      <formula>0</formula>
    </cfRule>
  </conditionalFormatting>
  <conditionalFormatting sqref="AX32">
    <cfRule type="cellIs" dxfId="3083" priority="220" stopIfTrue="1" operator="lessThan">
      <formula>0</formula>
    </cfRule>
  </conditionalFormatting>
  <conditionalFormatting sqref="AY32">
    <cfRule type="cellIs" dxfId="3082" priority="219" stopIfTrue="1" operator="lessThan">
      <formula>0</formula>
    </cfRule>
  </conditionalFormatting>
  <conditionalFormatting sqref="AZ32">
    <cfRule type="cellIs" dxfId="3081" priority="218" stopIfTrue="1" operator="lessThan">
      <formula>0</formula>
    </cfRule>
  </conditionalFormatting>
  <conditionalFormatting sqref="AQ31:AX36 AQ37:AW38 BA31:BD38">
    <cfRule type="cellIs" dxfId="3080" priority="217" stopIfTrue="1" operator="lessThan">
      <formula>0</formula>
    </cfRule>
  </conditionalFormatting>
  <conditionalFormatting sqref="AX36:AX38">
    <cfRule type="cellIs" dxfId="3079" priority="216" stopIfTrue="1" operator="lessThan">
      <formula>0</formula>
    </cfRule>
  </conditionalFormatting>
  <conditionalFormatting sqref="AY31:AZ36 AY37:AY38">
    <cfRule type="cellIs" dxfId="3078" priority="215" stopIfTrue="1" operator="lessThan">
      <formula>0</formula>
    </cfRule>
  </conditionalFormatting>
  <conditionalFormatting sqref="AZ36:AZ38">
    <cfRule type="cellIs" dxfId="3077" priority="214" stopIfTrue="1" operator="lessThan">
      <formula>0</formula>
    </cfRule>
  </conditionalFormatting>
  <conditionalFormatting sqref="BB38">
    <cfRule type="cellIs" dxfId="3076" priority="213" stopIfTrue="1" operator="lessThan">
      <formula>0</formula>
    </cfRule>
  </conditionalFormatting>
  <conditionalFormatting sqref="AQ37:AW37 BA37 BC37:BD37">
    <cfRule type="cellIs" dxfId="3075" priority="212" stopIfTrue="1" operator="lessThan">
      <formula>0</formula>
    </cfRule>
  </conditionalFormatting>
  <conditionalFormatting sqref="AX37">
    <cfRule type="cellIs" dxfId="3074" priority="211" stopIfTrue="1" operator="lessThan">
      <formula>0</formula>
    </cfRule>
  </conditionalFormatting>
  <conditionalFormatting sqref="AY37">
    <cfRule type="cellIs" dxfId="3073" priority="210" stopIfTrue="1" operator="lessThan">
      <formula>0</formula>
    </cfRule>
  </conditionalFormatting>
  <conditionalFormatting sqref="AZ37">
    <cfRule type="cellIs" dxfId="3072" priority="209" stopIfTrue="1" operator="lessThan">
      <formula>0</formula>
    </cfRule>
  </conditionalFormatting>
  <conditionalFormatting sqref="BB37">
    <cfRule type="cellIs" dxfId="3071" priority="208" stopIfTrue="1" operator="lessThan">
      <formula>0</formula>
    </cfRule>
  </conditionalFormatting>
  <conditionalFormatting sqref="BB37">
    <cfRule type="cellIs" dxfId="3070" priority="207" stopIfTrue="1" operator="lessThan">
      <formula>0</formula>
    </cfRule>
  </conditionalFormatting>
  <conditionalFormatting sqref="AQ36:AW36 BA36 BC36:BD36">
    <cfRule type="cellIs" dxfId="3069" priority="206" stopIfTrue="1" operator="lessThan">
      <formula>0</formula>
    </cfRule>
  </conditionalFormatting>
  <conditionalFormatting sqref="AX36">
    <cfRule type="cellIs" dxfId="3068" priority="205" stopIfTrue="1" operator="lessThan">
      <formula>0</formula>
    </cfRule>
  </conditionalFormatting>
  <conditionalFormatting sqref="AY36">
    <cfRule type="cellIs" dxfId="3067" priority="204" stopIfTrue="1" operator="lessThan">
      <formula>0</formula>
    </cfRule>
  </conditionalFormatting>
  <conditionalFormatting sqref="AZ36">
    <cfRule type="cellIs" dxfId="3066" priority="203" stopIfTrue="1" operator="lessThan">
      <formula>0</formula>
    </cfRule>
  </conditionalFormatting>
  <conditionalFormatting sqref="BB36">
    <cfRule type="cellIs" dxfId="3065" priority="202" stopIfTrue="1" operator="lessThan">
      <formula>0</formula>
    </cfRule>
  </conditionalFormatting>
  <conditionalFormatting sqref="AQ31:AW31 BA31:BD31">
    <cfRule type="cellIs" dxfId="3064" priority="201" stopIfTrue="1" operator="lessThan">
      <formula>0</formula>
    </cfRule>
  </conditionalFormatting>
  <conditionalFormatting sqref="AX31">
    <cfRule type="cellIs" dxfId="3063" priority="200" stopIfTrue="1" operator="lessThan">
      <formula>0</formula>
    </cfRule>
  </conditionalFormatting>
  <conditionalFormatting sqref="AY31">
    <cfRule type="cellIs" dxfId="3062" priority="199" stopIfTrue="1" operator="lessThan">
      <formula>0</formula>
    </cfRule>
  </conditionalFormatting>
  <conditionalFormatting sqref="AZ31">
    <cfRule type="cellIs" dxfId="3061" priority="198" stopIfTrue="1" operator="lessThan">
      <formula>0</formula>
    </cfRule>
  </conditionalFormatting>
  <conditionalFormatting sqref="BB37">
    <cfRule type="cellIs" dxfId="3060" priority="197" stopIfTrue="1" operator="lessThan">
      <formula>0</formula>
    </cfRule>
  </conditionalFormatting>
  <conditionalFormatting sqref="AQ36:AW36 BA36 BC36:BD36">
    <cfRule type="cellIs" dxfId="3059" priority="196" stopIfTrue="1" operator="lessThan">
      <formula>0</formula>
    </cfRule>
  </conditionalFormatting>
  <conditionalFormatting sqref="AX36">
    <cfRule type="cellIs" dxfId="3058" priority="195" stopIfTrue="1" operator="lessThan">
      <formula>0</formula>
    </cfRule>
  </conditionalFormatting>
  <conditionalFormatting sqref="AY36">
    <cfRule type="cellIs" dxfId="3057" priority="194" stopIfTrue="1" operator="lessThan">
      <formula>0</formula>
    </cfRule>
  </conditionalFormatting>
  <conditionalFormatting sqref="AZ36">
    <cfRule type="cellIs" dxfId="3056" priority="193" stopIfTrue="1" operator="lessThan">
      <formula>0</formula>
    </cfRule>
  </conditionalFormatting>
  <conditionalFormatting sqref="BB36">
    <cfRule type="cellIs" dxfId="3055" priority="192" stopIfTrue="1" operator="lessThan">
      <formula>0</formula>
    </cfRule>
  </conditionalFormatting>
  <conditionalFormatting sqref="BB36">
    <cfRule type="cellIs" dxfId="3054" priority="191" stopIfTrue="1" operator="lessThan">
      <formula>0</formula>
    </cfRule>
  </conditionalFormatting>
  <conditionalFormatting sqref="AQ35:AW35 BA35 BC35:BD35">
    <cfRule type="cellIs" dxfId="3053" priority="190" stopIfTrue="1" operator="lessThan">
      <formula>0</formula>
    </cfRule>
  </conditionalFormatting>
  <conditionalFormatting sqref="AX35">
    <cfRule type="cellIs" dxfId="3052" priority="189" stopIfTrue="1" operator="lessThan">
      <formula>0</formula>
    </cfRule>
  </conditionalFormatting>
  <conditionalFormatting sqref="AY35">
    <cfRule type="cellIs" dxfId="3051" priority="188" stopIfTrue="1" operator="lessThan">
      <formula>0</formula>
    </cfRule>
  </conditionalFormatting>
  <conditionalFormatting sqref="AZ35">
    <cfRule type="cellIs" dxfId="3050" priority="187" stopIfTrue="1" operator="lessThan">
      <formula>0</formula>
    </cfRule>
  </conditionalFormatting>
  <conditionalFormatting sqref="BB35">
    <cfRule type="cellIs" dxfId="3049" priority="186" stopIfTrue="1" operator="lessThan">
      <formula>0</formula>
    </cfRule>
  </conditionalFormatting>
  <conditionalFormatting sqref="AQ23:AW23 BC23:BD23">
    <cfRule type="cellIs" dxfId="3048" priority="185" stopIfTrue="1" operator="lessThan">
      <formula>0</formula>
    </cfRule>
  </conditionalFormatting>
  <conditionalFormatting sqref="AX23">
    <cfRule type="cellIs" dxfId="3047" priority="184" stopIfTrue="1" operator="lessThan">
      <formula>0</formula>
    </cfRule>
  </conditionalFormatting>
  <conditionalFormatting sqref="AY23">
    <cfRule type="cellIs" dxfId="3046" priority="183" stopIfTrue="1" operator="lessThan">
      <formula>0</formula>
    </cfRule>
  </conditionalFormatting>
  <conditionalFormatting sqref="AZ23:BB23">
    <cfRule type="cellIs" dxfId="3045" priority="182" stopIfTrue="1" operator="lessThan">
      <formula>0</formula>
    </cfRule>
  </conditionalFormatting>
  <conditionalFormatting sqref="AQ24:AW24 BA24:BD24">
    <cfRule type="cellIs" dxfId="3044" priority="181" stopIfTrue="1" operator="lessThan">
      <formula>0</formula>
    </cfRule>
  </conditionalFormatting>
  <conditionalFormatting sqref="AX24">
    <cfRule type="cellIs" dxfId="3043" priority="180" stopIfTrue="1" operator="lessThan">
      <formula>0</formula>
    </cfRule>
  </conditionalFormatting>
  <conditionalFormatting sqref="AY24">
    <cfRule type="cellIs" dxfId="3042" priority="179" stopIfTrue="1" operator="lessThan">
      <formula>0</formula>
    </cfRule>
  </conditionalFormatting>
  <conditionalFormatting sqref="AZ24">
    <cfRule type="cellIs" dxfId="3041" priority="178" stopIfTrue="1" operator="lessThan">
      <formula>0</formula>
    </cfRule>
  </conditionalFormatting>
  <conditionalFormatting sqref="AQ23:AX28 AQ29:AW30 BA23:BD30">
    <cfRule type="cellIs" dxfId="3040" priority="177" stopIfTrue="1" operator="lessThan">
      <formula>0</formula>
    </cfRule>
  </conditionalFormatting>
  <conditionalFormatting sqref="AX28:AX30">
    <cfRule type="cellIs" dxfId="3039" priority="176" stopIfTrue="1" operator="lessThan">
      <formula>0</formula>
    </cfRule>
  </conditionalFormatting>
  <conditionalFormatting sqref="AY23:AZ28 AY29:AY30">
    <cfRule type="cellIs" dxfId="3038" priority="175" stopIfTrue="1" operator="lessThan">
      <formula>0</formula>
    </cfRule>
  </conditionalFormatting>
  <conditionalFormatting sqref="AZ28:AZ30">
    <cfRule type="cellIs" dxfId="3037" priority="174" stopIfTrue="1" operator="lessThan">
      <formula>0</formula>
    </cfRule>
  </conditionalFormatting>
  <conditionalFormatting sqref="BB30">
    <cfRule type="cellIs" dxfId="3036" priority="173" stopIfTrue="1" operator="lessThan">
      <formula>0</formula>
    </cfRule>
  </conditionalFormatting>
  <conditionalFormatting sqref="AQ29:AW29 BA29 BC29:BD29">
    <cfRule type="cellIs" dxfId="3035" priority="172" stopIfTrue="1" operator="lessThan">
      <formula>0</formula>
    </cfRule>
  </conditionalFormatting>
  <conditionalFormatting sqref="AX29">
    <cfRule type="cellIs" dxfId="3034" priority="171" stopIfTrue="1" operator="lessThan">
      <formula>0</formula>
    </cfRule>
  </conditionalFormatting>
  <conditionalFormatting sqref="AY29">
    <cfRule type="cellIs" dxfId="3033" priority="170" stopIfTrue="1" operator="lessThan">
      <formula>0</formula>
    </cfRule>
  </conditionalFormatting>
  <conditionalFormatting sqref="AZ29">
    <cfRule type="cellIs" dxfId="3032" priority="169" stopIfTrue="1" operator="lessThan">
      <formula>0</formula>
    </cfRule>
  </conditionalFormatting>
  <conditionalFormatting sqref="BB29">
    <cfRule type="cellIs" dxfId="3031" priority="168" stopIfTrue="1" operator="lessThan">
      <formula>0</formula>
    </cfRule>
  </conditionalFormatting>
  <conditionalFormatting sqref="BB29">
    <cfRule type="cellIs" dxfId="3030" priority="167" stopIfTrue="1" operator="lessThan">
      <formula>0</formula>
    </cfRule>
  </conditionalFormatting>
  <conditionalFormatting sqref="AQ28:AW28 BA28 BC28:BD28">
    <cfRule type="cellIs" dxfId="3029" priority="166" stopIfTrue="1" operator="lessThan">
      <formula>0</formula>
    </cfRule>
  </conditionalFormatting>
  <conditionalFormatting sqref="AX28">
    <cfRule type="cellIs" dxfId="3028" priority="165" stopIfTrue="1" operator="lessThan">
      <formula>0</formula>
    </cfRule>
  </conditionalFormatting>
  <conditionalFormatting sqref="AY28">
    <cfRule type="cellIs" dxfId="3027" priority="164" stopIfTrue="1" operator="lessThan">
      <formula>0</formula>
    </cfRule>
  </conditionalFormatting>
  <conditionalFormatting sqref="AZ28">
    <cfRule type="cellIs" dxfId="3026" priority="163" stopIfTrue="1" operator="lessThan">
      <formula>0</formula>
    </cfRule>
  </conditionalFormatting>
  <conditionalFormatting sqref="BB28">
    <cfRule type="cellIs" dxfId="3025" priority="162" stopIfTrue="1" operator="lessThan">
      <formula>0</formula>
    </cfRule>
  </conditionalFormatting>
  <conditionalFormatting sqref="AQ23:AW23 BA23:BD23">
    <cfRule type="cellIs" dxfId="3024" priority="161" stopIfTrue="1" operator="lessThan">
      <formula>0</formula>
    </cfRule>
  </conditionalFormatting>
  <conditionalFormatting sqref="AX23">
    <cfRule type="cellIs" dxfId="3023" priority="160" stopIfTrue="1" operator="lessThan">
      <formula>0</formula>
    </cfRule>
  </conditionalFormatting>
  <conditionalFormatting sqref="AY23">
    <cfRule type="cellIs" dxfId="3022" priority="159" stopIfTrue="1" operator="lessThan">
      <formula>0</formula>
    </cfRule>
  </conditionalFormatting>
  <conditionalFormatting sqref="AZ23">
    <cfRule type="cellIs" dxfId="3021" priority="158" stopIfTrue="1" operator="lessThan">
      <formula>0</formula>
    </cfRule>
  </conditionalFormatting>
  <conditionalFormatting sqref="BB29">
    <cfRule type="cellIs" dxfId="3020" priority="157" stopIfTrue="1" operator="lessThan">
      <formula>0</formula>
    </cfRule>
  </conditionalFormatting>
  <conditionalFormatting sqref="AQ28:AW28 BA28 BC28:BD28">
    <cfRule type="cellIs" dxfId="3019" priority="156" stopIfTrue="1" operator="lessThan">
      <formula>0</formula>
    </cfRule>
  </conditionalFormatting>
  <conditionalFormatting sqref="AX28">
    <cfRule type="cellIs" dxfId="3018" priority="155" stopIfTrue="1" operator="lessThan">
      <formula>0</formula>
    </cfRule>
  </conditionalFormatting>
  <conditionalFormatting sqref="AY28">
    <cfRule type="cellIs" dxfId="3017" priority="154" stopIfTrue="1" operator="lessThan">
      <formula>0</formula>
    </cfRule>
  </conditionalFormatting>
  <conditionalFormatting sqref="AZ28">
    <cfRule type="cellIs" dxfId="3016" priority="153" stopIfTrue="1" operator="lessThan">
      <formula>0</formula>
    </cfRule>
  </conditionalFormatting>
  <conditionalFormatting sqref="BB28">
    <cfRule type="cellIs" dxfId="3015" priority="152" stopIfTrue="1" operator="lessThan">
      <formula>0</formula>
    </cfRule>
  </conditionalFormatting>
  <conditionalFormatting sqref="BB28">
    <cfRule type="cellIs" dxfId="3014" priority="151" stopIfTrue="1" operator="lessThan">
      <formula>0</formula>
    </cfRule>
  </conditionalFormatting>
  <conditionalFormatting sqref="AQ27:AW27 BA27 BC27:BD27">
    <cfRule type="cellIs" dxfId="3013" priority="150" stopIfTrue="1" operator="lessThan">
      <formula>0</formula>
    </cfRule>
  </conditionalFormatting>
  <conditionalFormatting sqref="AX27">
    <cfRule type="cellIs" dxfId="3012" priority="149" stopIfTrue="1" operator="lessThan">
      <formula>0</formula>
    </cfRule>
  </conditionalFormatting>
  <conditionalFormatting sqref="AY27">
    <cfRule type="cellIs" dxfId="3011" priority="148" stopIfTrue="1" operator="lessThan">
      <formula>0</formula>
    </cfRule>
  </conditionalFormatting>
  <conditionalFormatting sqref="AZ27">
    <cfRule type="cellIs" dxfId="3010" priority="147" stopIfTrue="1" operator="lessThan">
      <formula>0</formula>
    </cfRule>
  </conditionalFormatting>
  <conditionalFormatting sqref="BB27">
    <cfRule type="cellIs" dxfId="3009" priority="146" stopIfTrue="1" operator="lessThan">
      <formula>0</formula>
    </cfRule>
  </conditionalFormatting>
  <conditionalFormatting sqref="AQ15:AW15 BC15:BD15">
    <cfRule type="cellIs" dxfId="3008" priority="145" stopIfTrue="1" operator="lessThan">
      <formula>0</formula>
    </cfRule>
  </conditionalFormatting>
  <conditionalFormatting sqref="AX15">
    <cfRule type="cellIs" dxfId="3007" priority="144" stopIfTrue="1" operator="lessThan">
      <formula>0</formula>
    </cfRule>
  </conditionalFormatting>
  <conditionalFormatting sqref="AY15">
    <cfRule type="cellIs" dxfId="3006" priority="143" stopIfTrue="1" operator="lessThan">
      <formula>0</formula>
    </cfRule>
  </conditionalFormatting>
  <conditionalFormatting sqref="AZ15:BB15">
    <cfRule type="cellIs" dxfId="3005" priority="142" stopIfTrue="1" operator="lessThan">
      <formula>0</formula>
    </cfRule>
  </conditionalFormatting>
  <conditionalFormatting sqref="AQ16:AW16 BA16:BD16">
    <cfRule type="cellIs" dxfId="3004" priority="141" stopIfTrue="1" operator="lessThan">
      <formula>0</formula>
    </cfRule>
  </conditionalFormatting>
  <conditionalFormatting sqref="AX16">
    <cfRule type="cellIs" dxfId="3003" priority="140" stopIfTrue="1" operator="lessThan">
      <formula>0</formula>
    </cfRule>
  </conditionalFormatting>
  <conditionalFormatting sqref="AY16">
    <cfRule type="cellIs" dxfId="3002" priority="139" stopIfTrue="1" operator="lessThan">
      <formula>0</formula>
    </cfRule>
  </conditionalFormatting>
  <conditionalFormatting sqref="AZ16">
    <cfRule type="cellIs" dxfId="3001" priority="138" stopIfTrue="1" operator="lessThan">
      <formula>0</formula>
    </cfRule>
  </conditionalFormatting>
  <conditionalFormatting sqref="AQ15:AX20 AQ21:AW22 BA15:BD22">
    <cfRule type="cellIs" dxfId="3000" priority="137" stopIfTrue="1" operator="lessThan">
      <formula>0</formula>
    </cfRule>
  </conditionalFormatting>
  <conditionalFormatting sqref="AX20:AX22">
    <cfRule type="cellIs" dxfId="2999" priority="136" stopIfTrue="1" operator="lessThan">
      <formula>0</formula>
    </cfRule>
  </conditionalFormatting>
  <conditionalFormatting sqref="AY15:AZ20 AY21:AY22">
    <cfRule type="cellIs" dxfId="2998" priority="135" stopIfTrue="1" operator="lessThan">
      <formula>0</formula>
    </cfRule>
  </conditionalFormatting>
  <conditionalFormatting sqref="AZ20:AZ22">
    <cfRule type="cellIs" dxfId="2997" priority="134" stopIfTrue="1" operator="lessThan">
      <formula>0</formula>
    </cfRule>
  </conditionalFormatting>
  <conditionalFormatting sqref="BB22">
    <cfRule type="cellIs" dxfId="2996" priority="133" stopIfTrue="1" operator="lessThan">
      <formula>0</formula>
    </cfRule>
  </conditionalFormatting>
  <conditionalFormatting sqref="AQ21:AW21 BA21 BC21:BD21">
    <cfRule type="cellIs" dxfId="2995" priority="132" stopIfTrue="1" operator="lessThan">
      <formula>0</formula>
    </cfRule>
  </conditionalFormatting>
  <conditionalFormatting sqref="AX21">
    <cfRule type="cellIs" dxfId="2994" priority="131" stopIfTrue="1" operator="lessThan">
      <formula>0</formula>
    </cfRule>
  </conditionalFormatting>
  <conditionalFormatting sqref="AY21">
    <cfRule type="cellIs" dxfId="2993" priority="130" stopIfTrue="1" operator="lessThan">
      <formula>0</formula>
    </cfRule>
  </conditionalFormatting>
  <conditionalFormatting sqref="AZ21">
    <cfRule type="cellIs" dxfId="2992" priority="129" stopIfTrue="1" operator="lessThan">
      <formula>0</formula>
    </cfRule>
  </conditionalFormatting>
  <conditionalFormatting sqref="BB21">
    <cfRule type="cellIs" dxfId="2991" priority="128" stopIfTrue="1" operator="lessThan">
      <formula>0</formula>
    </cfRule>
  </conditionalFormatting>
  <conditionalFormatting sqref="BB21">
    <cfRule type="cellIs" dxfId="2990" priority="127" stopIfTrue="1" operator="lessThan">
      <formula>0</formula>
    </cfRule>
  </conditionalFormatting>
  <conditionalFormatting sqref="AQ20:AW20 BA20 BC20:BD20">
    <cfRule type="cellIs" dxfId="2989" priority="126" stopIfTrue="1" operator="lessThan">
      <formula>0</formula>
    </cfRule>
  </conditionalFormatting>
  <conditionalFormatting sqref="AX20">
    <cfRule type="cellIs" dxfId="2988" priority="125" stopIfTrue="1" operator="lessThan">
      <formula>0</formula>
    </cfRule>
  </conditionalFormatting>
  <conditionalFormatting sqref="AY20">
    <cfRule type="cellIs" dxfId="2987" priority="124" stopIfTrue="1" operator="lessThan">
      <formula>0</formula>
    </cfRule>
  </conditionalFormatting>
  <conditionalFormatting sqref="AZ20">
    <cfRule type="cellIs" dxfId="2986" priority="123" stopIfTrue="1" operator="lessThan">
      <formula>0</formula>
    </cfRule>
  </conditionalFormatting>
  <conditionalFormatting sqref="BB20">
    <cfRule type="cellIs" dxfId="2985" priority="122" stopIfTrue="1" operator="lessThan">
      <formula>0</formula>
    </cfRule>
  </conditionalFormatting>
  <conditionalFormatting sqref="AQ15:AW15 BA15:BD15">
    <cfRule type="cellIs" dxfId="2984" priority="121" stopIfTrue="1" operator="lessThan">
      <formula>0</formula>
    </cfRule>
  </conditionalFormatting>
  <conditionalFormatting sqref="AX15">
    <cfRule type="cellIs" dxfId="2983" priority="120" stopIfTrue="1" operator="lessThan">
      <formula>0</formula>
    </cfRule>
  </conditionalFormatting>
  <conditionalFormatting sqref="AY15">
    <cfRule type="cellIs" dxfId="2982" priority="119" stopIfTrue="1" operator="lessThan">
      <formula>0</formula>
    </cfRule>
  </conditionalFormatting>
  <conditionalFormatting sqref="AZ15">
    <cfRule type="cellIs" dxfId="2981" priority="118" stopIfTrue="1" operator="lessThan">
      <formula>0</formula>
    </cfRule>
  </conditionalFormatting>
  <conditionalFormatting sqref="BB21">
    <cfRule type="cellIs" dxfId="2980" priority="117" stopIfTrue="1" operator="lessThan">
      <formula>0</formula>
    </cfRule>
  </conditionalFormatting>
  <conditionalFormatting sqref="AQ20:AW20 BA20 BC20:BD20">
    <cfRule type="cellIs" dxfId="2979" priority="116" stopIfTrue="1" operator="lessThan">
      <formula>0</formula>
    </cfRule>
  </conditionalFormatting>
  <conditionalFormatting sqref="AX20">
    <cfRule type="cellIs" dxfId="2978" priority="115" stopIfTrue="1" operator="lessThan">
      <formula>0</formula>
    </cfRule>
  </conditionalFormatting>
  <conditionalFormatting sqref="AY20">
    <cfRule type="cellIs" dxfId="2977" priority="114" stopIfTrue="1" operator="lessThan">
      <formula>0</formula>
    </cfRule>
  </conditionalFormatting>
  <conditionalFormatting sqref="AZ20">
    <cfRule type="cellIs" dxfId="2976" priority="113" stopIfTrue="1" operator="lessThan">
      <formula>0</formula>
    </cfRule>
  </conditionalFormatting>
  <conditionalFormatting sqref="BB20">
    <cfRule type="cellIs" dxfId="2975" priority="112" stopIfTrue="1" operator="lessThan">
      <formula>0</formula>
    </cfRule>
  </conditionalFormatting>
  <conditionalFormatting sqref="BB20">
    <cfRule type="cellIs" dxfId="2974" priority="111" stopIfTrue="1" operator="lessThan">
      <formula>0</formula>
    </cfRule>
  </conditionalFormatting>
  <conditionalFormatting sqref="AQ19:AW19 BA19 BC19:BD19">
    <cfRule type="cellIs" dxfId="2973" priority="110" stopIfTrue="1" operator="lessThan">
      <formula>0</formula>
    </cfRule>
  </conditionalFormatting>
  <conditionalFormatting sqref="AX19">
    <cfRule type="cellIs" dxfId="2972" priority="109" stopIfTrue="1" operator="lessThan">
      <formula>0</formula>
    </cfRule>
  </conditionalFormatting>
  <conditionalFormatting sqref="AY19">
    <cfRule type="cellIs" dxfId="2971" priority="108" stopIfTrue="1" operator="lessThan">
      <formula>0</formula>
    </cfRule>
  </conditionalFormatting>
  <conditionalFormatting sqref="AZ19">
    <cfRule type="cellIs" dxfId="2970" priority="107" stopIfTrue="1" operator="lessThan">
      <formula>0</formula>
    </cfRule>
  </conditionalFormatting>
  <conditionalFormatting sqref="BB19">
    <cfRule type="cellIs" dxfId="2969" priority="106" stopIfTrue="1" operator="lessThan">
      <formula>0</formula>
    </cfRule>
  </conditionalFormatting>
  <conditionalFormatting sqref="AQ7:AW7 BC7:BD7">
    <cfRule type="cellIs" dxfId="2968" priority="105" stopIfTrue="1" operator="lessThan">
      <formula>0</formula>
    </cfRule>
  </conditionalFormatting>
  <conditionalFormatting sqref="AX7">
    <cfRule type="cellIs" dxfId="2967" priority="104" stopIfTrue="1" operator="lessThan">
      <formula>0</formula>
    </cfRule>
  </conditionalFormatting>
  <conditionalFormatting sqref="AY7">
    <cfRule type="cellIs" dxfId="2966" priority="103" stopIfTrue="1" operator="lessThan">
      <formula>0</formula>
    </cfRule>
  </conditionalFormatting>
  <conditionalFormatting sqref="AZ7:BB7">
    <cfRule type="cellIs" dxfId="2965" priority="102" stopIfTrue="1" operator="lessThan">
      <formula>0</formula>
    </cfRule>
  </conditionalFormatting>
  <conditionalFormatting sqref="AQ8:AW8 BA8:BD8">
    <cfRule type="cellIs" dxfId="2964" priority="101" stopIfTrue="1" operator="lessThan">
      <formula>0</formula>
    </cfRule>
  </conditionalFormatting>
  <conditionalFormatting sqref="AX8">
    <cfRule type="cellIs" dxfId="2963" priority="100" stopIfTrue="1" operator="lessThan">
      <formula>0</formula>
    </cfRule>
  </conditionalFormatting>
  <conditionalFormatting sqref="AY8">
    <cfRule type="cellIs" dxfId="2962" priority="99" stopIfTrue="1" operator="lessThan">
      <formula>0</formula>
    </cfRule>
  </conditionalFormatting>
  <conditionalFormatting sqref="AZ8">
    <cfRule type="cellIs" dxfId="2961" priority="98" stopIfTrue="1" operator="lessThan">
      <formula>0</formula>
    </cfRule>
  </conditionalFormatting>
  <conditionalFormatting sqref="AQ7:AX12 AQ13:AW14 BA7:BD14">
    <cfRule type="cellIs" dxfId="2960" priority="97" stopIfTrue="1" operator="lessThan">
      <formula>0</formula>
    </cfRule>
  </conditionalFormatting>
  <conditionalFormatting sqref="AX12:AX14">
    <cfRule type="cellIs" dxfId="2959" priority="96" stopIfTrue="1" operator="lessThan">
      <formula>0</formula>
    </cfRule>
  </conditionalFormatting>
  <conditionalFormatting sqref="AY7:AZ12 AY13:AY14">
    <cfRule type="cellIs" dxfId="2958" priority="95" stopIfTrue="1" operator="lessThan">
      <formula>0</formula>
    </cfRule>
  </conditionalFormatting>
  <conditionalFormatting sqref="AZ12:AZ14">
    <cfRule type="cellIs" dxfId="2957" priority="94" stopIfTrue="1" operator="lessThan">
      <formula>0</formula>
    </cfRule>
  </conditionalFormatting>
  <conditionalFormatting sqref="BB14">
    <cfRule type="cellIs" dxfId="2956" priority="93" stopIfTrue="1" operator="lessThan">
      <formula>0</formula>
    </cfRule>
  </conditionalFormatting>
  <conditionalFormatting sqref="AQ13:AW13 BA13 BC13:BD13">
    <cfRule type="cellIs" dxfId="2955" priority="92" stopIfTrue="1" operator="lessThan">
      <formula>0</formula>
    </cfRule>
  </conditionalFormatting>
  <conditionalFormatting sqref="AX13">
    <cfRule type="cellIs" dxfId="2954" priority="91" stopIfTrue="1" operator="lessThan">
      <formula>0</formula>
    </cfRule>
  </conditionalFormatting>
  <conditionalFormatting sqref="AY13">
    <cfRule type="cellIs" dxfId="2953" priority="90" stopIfTrue="1" operator="lessThan">
      <formula>0</formula>
    </cfRule>
  </conditionalFormatting>
  <conditionalFormatting sqref="AZ13">
    <cfRule type="cellIs" dxfId="2952" priority="89" stopIfTrue="1" operator="lessThan">
      <formula>0</formula>
    </cfRule>
  </conditionalFormatting>
  <conditionalFormatting sqref="BB13">
    <cfRule type="cellIs" dxfId="2951" priority="88" stopIfTrue="1" operator="lessThan">
      <formula>0</formula>
    </cfRule>
  </conditionalFormatting>
  <conditionalFormatting sqref="BB13">
    <cfRule type="cellIs" dxfId="2950" priority="87" stopIfTrue="1" operator="lessThan">
      <formula>0</formula>
    </cfRule>
  </conditionalFormatting>
  <conditionalFormatting sqref="AQ12:AW12 BA12 BC12:BD12">
    <cfRule type="cellIs" dxfId="2949" priority="86" stopIfTrue="1" operator="lessThan">
      <formula>0</formula>
    </cfRule>
  </conditionalFormatting>
  <conditionalFormatting sqref="AX12">
    <cfRule type="cellIs" dxfId="2948" priority="85" stopIfTrue="1" operator="lessThan">
      <formula>0</formula>
    </cfRule>
  </conditionalFormatting>
  <conditionalFormatting sqref="AY12">
    <cfRule type="cellIs" dxfId="2947" priority="84" stopIfTrue="1" operator="lessThan">
      <formula>0</formula>
    </cfRule>
  </conditionalFormatting>
  <conditionalFormatting sqref="AZ12">
    <cfRule type="cellIs" dxfId="2946" priority="83" stopIfTrue="1" operator="lessThan">
      <formula>0</formula>
    </cfRule>
  </conditionalFormatting>
  <conditionalFormatting sqref="BB12">
    <cfRule type="cellIs" dxfId="2945" priority="82" stopIfTrue="1" operator="lessThan">
      <formula>0</formula>
    </cfRule>
  </conditionalFormatting>
  <conditionalFormatting sqref="AQ7:AW7 BA7:BD7">
    <cfRule type="cellIs" dxfId="2944" priority="81" stopIfTrue="1" operator="lessThan">
      <formula>0</formula>
    </cfRule>
  </conditionalFormatting>
  <conditionalFormatting sqref="AX7">
    <cfRule type="cellIs" dxfId="2943" priority="80" stopIfTrue="1" operator="lessThan">
      <formula>0</formula>
    </cfRule>
  </conditionalFormatting>
  <conditionalFormatting sqref="AY7">
    <cfRule type="cellIs" dxfId="2942" priority="79" stopIfTrue="1" operator="lessThan">
      <formula>0</formula>
    </cfRule>
  </conditionalFormatting>
  <conditionalFormatting sqref="AZ7">
    <cfRule type="cellIs" dxfId="2941" priority="78" stopIfTrue="1" operator="lessThan">
      <formula>0</formula>
    </cfRule>
  </conditionalFormatting>
  <conditionalFormatting sqref="BB13">
    <cfRule type="cellIs" dxfId="2940" priority="77" stopIfTrue="1" operator="lessThan">
      <formula>0</formula>
    </cfRule>
  </conditionalFormatting>
  <conditionalFormatting sqref="AQ12:AW12 BA12 BC12:BD12">
    <cfRule type="cellIs" dxfId="2939" priority="76" stopIfTrue="1" operator="lessThan">
      <formula>0</formula>
    </cfRule>
  </conditionalFormatting>
  <conditionalFormatting sqref="AX12">
    <cfRule type="cellIs" dxfId="2938" priority="75" stopIfTrue="1" operator="lessThan">
      <formula>0</formula>
    </cfRule>
  </conditionalFormatting>
  <conditionalFormatting sqref="AY12">
    <cfRule type="cellIs" dxfId="2937" priority="74" stopIfTrue="1" operator="lessThan">
      <formula>0</formula>
    </cfRule>
  </conditionalFormatting>
  <conditionalFormatting sqref="AZ12">
    <cfRule type="cellIs" dxfId="2936" priority="73" stopIfTrue="1" operator="lessThan">
      <formula>0</formula>
    </cfRule>
  </conditionalFormatting>
  <conditionalFormatting sqref="BB12">
    <cfRule type="cellIs" dxfId="2935" priority="72" stopIfTrue="1" operator="lessThan">
      <formula>0</formula>
    </cfRule>
  </conditionalFormatting>
  <conditionalFormatting sqref="BB12">
    <cfRule type="cellIs" dxfId="2934" priority="71" stopIfTrue="1" operator="lessThan">
      <formula>0</formula>
    </cfRule>
  </conditionalFormatting>
  <conditionalFormatting sqref="AQ11:AW11 BA11 BC11:BD11">
    <cfRule type="cellIs" dxfId="2933" priority="70" stopIfTrue="1" operator="lessThan">
      <formula>0</formula>
    </cfRule>
  </conditionalFormatting>
  <conditionalFormatting sqref="AX11">
    <cfRule type="cellIs" dxfId="2932" priority="69" stopIfTrue="1" operator="lessThan">
      <formula>0</formula>
    </cfRule>
  </conditionalFormatting>
  <conditionalFormatting sqref="AY11">
    <cfRule type="cellIs" dxfId="2931" priority="68" stopIfTrue="1" operator="lessThan">
      <formula>0</formula>
    </cfRule>
  </conditionalFormatting>
  <conditionalFormatting sqref="AZ11">
    <cfRule type="cellIs" dxfId="2930" priority="67" stopIfTrue="1" operator="lessThan">
      <formula>0</formula>
    </cfRule>
  </conditionalFormatting>
  <conditionalFormatting sqref="BB11">
    <cfRule type="cellIs" dxfId="2929" priority="66" stopIfTrue="1" operator="lessThan">
      <formula>0</formula>
    </cfRule>
  </conditionalFormatting>
  <conditionalFormatting sqref="C47:I47 M47:N47">
    <cfRule type="cellIs" dxfId="2928" priority="65" stopIfTrue="1" operator="lessThan">
      <formula>0</formula>
    </cfRule>
  </conditionalFormatting>
  <conditionalFormatting sqref="J47">
    <cfRule type="cellIs" dxfId="2927" priority="64" stopIfTrue="1" operator="lessThan">
      <formula>0</formula>
    </cfRule>
  </conditionalFormatting>
  <conditionalFormatting sqref="K47">
    <cfRule type="cellIs" dxfId="2926" priority="63" stopIfTrue="1" operator="lessThan">
      <formula>0</formula>
    </cfRule>
  </conditionalFormatting>
  <conditionalFormatting sqref="L47">
    <cfRule type="cellIs" dxfId="2925" priority="62" stopIfTrue="1" operator="lessThan">
      <formula>0</formula>
    </cfRule>
  </conditionalFormatting>
  <conditionalFormatting sqref="C47:J51 C52:I53 M47:N51 M53:N53 M52">
    <cfRule type="cellIs" dxfId="2924" priority="61" stopIfTrue="1" operator="lessThan">
      <formula>0</formula>
    </cfRule>
  </conditionalFormatting>
  <conditionalFormatting sqref="J52:J53">
    <cfRule type="cellIs" dxfId="2923" priority="60" stopIfTrue="1" operator="lessThan">
      <formula>0</formula>
    </cfRule>
  </conditionalFormatting>
  <conditionalFormatting sqref="K47:L51 K52:K53">
    <cfRule type="cellIs" dxfId="2922" priority="59" stopIfTrue="1" operator="lessThan">
      <formula>0</formula>
    </cfRule>
  </conditionalFormatting>
  <conditionalFormatting sqref="L52:L53">
    <cfRule type="cellIs" dxfId="2921" priority="58" stopIfTrue="1" operator="lessThan">
      <formula>0</formula>
    </cfRule>
  </conditionalFormatting>
  <conditionalFormatting sqref="N53">
    <cfRule type="cellIs" dxfId="2920" priority="57" stopIfTrue="1" operator="lessThan">
      <formula>0</formula>
    </cfRule>
  </conditionalFormatting>
  <conditionalFormatting sqref="C52:I52 M52">
    <cfRule type="cellIs" dxfId="2919" priority="56" stopIfTrue="1" operator="lessThan">
      <formula>0</formula>
    </cfRule>
  </conditionalFormatting>
  <conditionalFormatting sqref="J52">
    <cfRule type="cellIs" dxfId="2918" priority="55" stopIfTrue="1" operator="lessThan">
      <formula>0</formula>
    </cfRule>
  </conditionalFormatting>
  <conditionalFormatting sqref="K52">
    <cfRule type="cellIs" dxfId="2917" priority="54" stopIfTrue="1" operator="lessThan">
      <formula>0</formula>
    </cfRule>
  </conditionalFormatting>
  <conditionalFormatting sqref="L52">
    <cfRule type="cellIs" dxfId="2916" priority="53" stopIfTrue="1" operator="lessThan">
      <formula>0</formula>
    </cfRule>
  </conditionalFormatting>
  <conditionalFormatting sqref="N52">
    <cfRule type="cellIs" dxfId="2915" priority="52" stopIfTrue="1" operator="lessThan">
      <formula>0</formula>
    </cfRule>
  </conditionalFormatting>
  <conditionalFormatting sqref="N52">
    <cfRule type="cellIs" dxfId="2914" priority="51" stopIfTrue="1" operator="lessThan">
      <formula>0</formula>
    </cfRule>
  </conditionalFormatting>
  <conditionalFormatting sqref="C51:I51 M51">
    <cfRule type="cellIs" dxfId="2913" priority="50" stopIfTrue="1" operator="lessThan">
      <formula>0</formula>
    </cfRule>
  </conditionalFormatting>
  <conditionalFormatting sqref="J51">
    <cfRule type="cellIs" dxfId="2912" priority="49" stopIfTrue="1" operator="lessThan">
      <formula>0</formula>
    </cfRule>
  </conditionalFormatting>
  <conditionalFormatting sqref="K51">
    <cfRule type="cellIs" dxfId="2911" priority="48" stopIfTrue="1" operator="lessThan">
      <formula>0</formula>
    </cfRule>
  </conditionalFormatting>
  <conditionalFormatting sqref="L51">
    <cfRule type="cellIs" dxfId="2910" priority="47" stopIfTrue="1" operator="lessThan">
      <formula>0</formula>
    </cfRule>
  </conditionalFormatting>
  <conditionalFormatting sqref="N51">
    <cfRule type="cellIs" dxfId="2909" priority="46" stopIfTrue="1" operator="lessThan">
      <formula>0</formula>
    </cfRule>
  </conditionalFormatting>
  <conditionalFormatting sqref="AA20">
    <cfRule type="cellIs" dxfId="2908" priority="45" stopIfTrue="1" operator="lessThan">
      <formula>0</formula>
    </cfRule>
  </conditionalFormatting>
  <conditionalFormatting sqref="AA20">
    <cfRule type="cellIs" dxfId="2907" priority="44" stopIfTrue="1" operator="lessThan">
      <formula>0</formula>
    </cfRule>
  </conditionalFormatting>
  <conditionalFormatting sqref="AA28">
    <cfRule type="cellIs" dxfId="2906" priority="43" stopIfTrue="1" operator="lessThan">
      <formula>0</formula>
    </cfRule>
  </conditionalFormatting>
  <conditionalFormatting sqref="AA28">
    <cfRule type="cellIs" dxfId="2905" priority="42" stopIfTrue="1" operator="lessThan">
      <formula>0</formula>
    </cfRule>
  </conditionalFormatting>
  <conditionalFormatting sqref="AA36">
    <cfRule type="cellIs" dxfId="2904" priority="41" stopIfTrue="1" operator="lessThan">
      <formula>0</formula>
    </cfRule>
  </conditionalFormatting>
  <conditionalFormatting sqref="AA36">
    <cfRule type="cellIs" dxfId="2903" priority="40" stopIfTrue="1" operator="lessThan">
      <formula>0</formula>
    </cfRule>
  </conditionalFormatting>
  <conditionalFormatting sqref="AA44">
    <cfRule type="cellIs" dxfId="2902" priority="39" stopIfTrue="1" operator="lessThan">
      <formula>0</formula>
    </cfRule>
  </conditionalFormatting>
  <conditionalFormatting sqref="AA44">
    <cfRule type="cellIs" dxfId="2901" priority="38" stopIfTrue="1" operator="lessThan">
      <formula>0</formula>
    </cfRule>
  </conditionalFormatting>
  <conditionalFormatting sqref="AA52">
    <cfRule type="cellIs" dxfId="2900" priority="37" stopIfTrue="1" operator="lessThan">
      <formula>0</formula>
    </cfRule>
  </conditionalFormatting>
  <conditionalFormatting sqref="AA52">
    <cfRule type="cellIs" dxfId="2899" priority="36" stopIfTrue="1" operator="lessThan">
      <formula>0</formula>
    </cfRule>
  </conditionalFormatting>
  <conditionalFormatting sqref="O74">
    <cfRule type="cellIs" dxfId="2898" priority="35" operator="lessThan">
      <formula>0</formula>
    </cfRule>
  </conditionalFormatting>
  <conditionalFormatting sqref="E76:G76">
    <cfRule type="cellIs" dxfId="2897" priority="34" stopIfTrue="1" operator="lessThan">
      <formula>0</formula>
    </cfRule>
  </conditionalFormatting>
  <conditionalFormatting sqref="E77:G77">
    <cfRule type="cellIs" dxfId="2896" priority="33" stopIfTrue="1" operator="lessThan">
      <formula>0</formula>
    </cfRule>
  </conditionalFormatting>
  <conditionalFormatting sqref="E78:G78">
    <cfRule type="cellIs" dxfId="2895" priority="32" stopIfTrue="1" operator="lessThan">
      <formula>0</formula>
    </cfRule>
  </conditionalFormatting>
  <conditionalFormatting sqref="S8">
    <cfRule type="cellIs" dxfId="2894" priority="31" stopIfTrue="1" operator="lessThan">
      <formula>0</formula>
    </cfRule>
  </conditionalFormatting>
  <conditionalFormatting sqref="AQ49:AU54">
    <cfRule type="cellIs" dxfId="2893" priority="30" stopIfTrue="1" operator="lessThan">
      <formula>0</formula>
    </cfRule>
  </conditionalFormatting>
  <conditionalFormatting sqref="AQ49:AU54">
    <cfRule type="cellIs" dxfId="2892" priority="29" stopIfTrue="1" operator="lessThan">
      <formula>0</formula>
    </cfRule>
  </conditionalFormatting>
  <conditionalFormatting sqref="H76:I76">
    <cfRule type="cellIs" dxfId="2891" priority="28" stopIfTrue="1" operator="lessThan">
      <formula>0</formula>
    </cfRule>
  </conditionalFormatting>
  <conditionalFormatting sqref="H77:I77">
    <cfRule type="cellIs" dxfId="2890" priority="27" stopIfTrue="1" operator="lessThan">
      <formula>0</formula>
    </cfRule>
  </conditionalFormatting>
  <conditionalFormatting sqref="H78:I78">
    <cfRule type="cellIs" dxfId="2889" priority="26" stopIfTrue="1" operator="lessThan">
      <formula>0</formula>
    </cfRule>
  </conditionalFormatting>
  <conditionalFormatting sqref="BF5:BG10">
    <cfRule type="cellIs" dxfId="2888" priority="25" operator="lessThan">
      <formula>0</formula>
    </cfRule>
  </conditionalFormatting>
  <conditionalFormatting sqref="BG11">
    <cfRule type="cellIs" dxfId="2887" priority="24" operator="lessThan">
      <formula>0</formula>
    </cfRule>
  </conditionalFormatting>
  <conditionalFormatting sqref="BF11">
    <cfRule type="cellIs" dxfId="2886" priority="23" stopIfTrue="1" operator="lessThan">
      <formula>0</formula>
    </cfRule>
  </conditionalFormatting>
  <conditionalFormatting sqref="BG12">
    <cfRule type="cellIs" dxfId="2885" priority="22" operator="lessThan">
      <formula>0</formula>
    </cfRule>
  </conditionalFormatting>
  <conditionalFormatting sqref="BF12">
    <cfRule type="cellIs" dxfId="2884" priority="21" stopIfTrue="1" operator="lessThan">
      <formula>0</formula>
    </cfRule>
  </conditionalFormatting>
  <conditionalFormatting sqref="BG13">
    <cfRule type="cellIs" dxfId="2883" priority="20" operator="lessThan">
      <formula>0</formula>
    </cfRule>
  </conditionalFormatting>
  <conditionalFormatting sqref="BF13">
    <cfRule type="cellIs" dxfId="2882" priority="19" stopIfTrue="1" operator="lessThan">
      <formula>0</formula>
    </cfRule>
  </conditionalFormatting>
  <conditionalFormatting sqref="BG19">
    <cfRule type="cellIs" dxfId="2881" priority="18" operator="lessThan">
      <formula>0</formula>
    </cfRule>
  </conditionalFormatting>
  <conditionalFormatting sqref="BF19">
    <cfRule type="cellIs" dxfId="2880" priority="17" stopIfTrue="1" operator="lessThan">
      <formula>0</formula>
    </cfRule>
  </conditionalFormatting>
  <conditionalFormatting sqref="BG20">
    <cfRule type="cellIs" dxfId="2879" priority="16" operator="lessThan">
      <formula>0</formula>
    </cfRule>
  </conditionalFormatting>
  <conditionalFormatting sqref="BF20">
    <cfRule type="cellIs" dxfId="2878" priority="15" stopIfTrue="1" operator="lessThan">
      <formula>0</formula>
    </cfRule>
  </conditionalFormatting>
  <conditionalFormatting sqref="BG21">
    <cfRule type="cellIs" dxfId="2877" priority="14" operator="lessThan">
      <formula>0</formula>
    </cfRule>
  </conditionalFormatting>
  <conditionalFormatting sqref="BF21">
    <cfRule type="cellIs" dxfId="2876" priority="13" stopIfTrue="1" operator="lessThan">
      <formula>0</formula>
    </cfRule>
  </conditionalFormatting>
  <conditionalFormatting sqref="BG27">
    <cfRule type="cellIs" dxfId="2875" priority="12" operator="lessThan">
      <formula>0</formula>
    </cfRule>
  </conditionalFormatting>
  <conditionalFormatting sqref="BF27">
    <cfRule type="cellIs" dxfId="2874" priority="11" stopIfTrue="1" operator="lessThan">
      <formula>0</formula>
    </cfRule>
  </conditionalFormatting>
  <conditionalFormatting sqref="BG28">
    <cfRule type="cellIs" dxfId="2873" priority="10" operator="lessThan">
      <formula>0</formula>
    </cfRule>
  </conditionalFormatting>
  <conditionalFormatting sqref="BF28">
    <cfRule type="cellIs" dxfId="2872" priority="9" stopIfTrue="1" operator="lessThan">
      <formula>0</formula>
    </cfRule>
  </conditionalFormatting>
  <conditionalFormatting sqref="BG29">
    <cfRule type="cellIs" dxfId="2871" priority="8" operator="lessThan">
      <formula>0</formula>
    </cfRule>
  </conditionalFormatting>
  <conditionalFormatting sqref="BF29">
    <cfRule type="cellIs" dxfId="2870" priority="7" stopIfTrue="1" operator="lessThan">
      <formula>0</formula>
    </cfRule>
  </conditionalFormatting>
  <conditionalFormatting sqref="BG68">
    <cfRule type="cellIs" dxfId="2869" priority="6" operator="lessThan">
      <formula>0</formula>
    </cfRule>
  </conditionalFormatting>
  <conditionalFormatting sqref="BF68">
    <cfRule type="cellIs" dxfId="2868" priority="5" stopIfTrue="1" operator="lessThan">
      <formula>0</formula>
    </cfRule>
  </conditionalFormatting>
  <conditionalFormatting sqref="BG69">
    <cfRule type="cellIs" dxfId="2867" priority="4" operator="lessThan">
      <formula>0</formula>
    </cfRule>
  </conditionalFormatting>
  <conditionalFormatting sqref="BF69">
    <cfRule type="cellIs" dxfId="2866" priority="3" stopIfTrue="1" operator="lessThan">
      <formula>0</formula>
    </cfRule>
  </conditionalFormatting>
  <conditionalFormatting sqref="BG70">
    <cfRule type="cellIs" dxfId="2865" priority="2" operator="lessThan">
      <formula>0</formula>
    </cfRule>
  </conditionalFormatting>
  <conditionalFormatting sqref="BF70">
    <cfRule type="cellIs" dxfId="2864" priority="1" stopIfTrue="1" operator="lessThan">
      <formula>0</formula>
    </cfRule>
  </conditionalFormatting>
  <printOptions horizontalCentered="1"/>
  <pageMargins left="0" right="0" top="0.25" bottom="0.45" header="0.17" footer="0.08"/>
  <pageSetup scale="66" orientation="landscape" r:id="rId1"/>
  <headerFooter alignWithMargins="0">
    <oddFooter>&amp;L&amp;F</oddFooter>
  </headerFooter>
  <ignoredErrors>
    <ignoredError sqref="BC63 AM11:BB11 AL64:BC92 AL63:BB63 AM27:BB27 AN20:AR20 AN35:BB35 AN55:BB62 AM19:BB19 AM12:AR12 AN54:BB54 AN44:AR44 AN43:BB43 AN36:AP36 AN28:AR28 AM8:BB8 AM9:BB9 AM10:BB10 AM13:BB13 AM14:BB14 AM15:BB15 AM16:BB16 AM17:BB17 AM18:BB18 AM21:BB21 AM22:BB22 AM23:BB23 AM24:BB24 AM25:BB25 AM26:BB26 AN29:BB29 AN30:BB30 AN31:BB31 AN32:BB32 AN33:BB33 AN34:BB34 AN37:BB37 AN38:BB38 AN39:BB39 AN40:BB40 AN41:BB41 AN42:BB42 AN45:BB45 AN46:BB46 AN47:BB47 AN48:BB48 AN49:BB49 AN50:BB50 AN51:BB51 AN52:BB52 AN53:BB53 O63" formulaRange="1"/>
    <ignoredError sqref="P39:P41 P25 P45 P18 P29 AC67" formula="1"/>
    <ignoredError sqref="AM28:AM62 AM20"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workbookViewId="0"/>
  </sheetViews>
  <sheetFormatPr defaultRowHeight="15"/>
  <sheetData/>
  <pageMargins left="0.7" right="0.7" top="0.75" bottom="0.75" header="0.3" footer="0.3"/>
  <customProperties>
    <customPr name="CafeStyleVersion" r:id="rId1"/>
    <customPr name="LastTupleSet_COR_Mappings"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F68"/>
  <sheetViews>
    <sheetView workbookViewId="0">
      <pane xSplit="2" ySplit="6" topLeftCell="E7" activePane="bottomRight" state="frozen"/>
      <selection activeCell="BC1" sqref="BC1:BC1048576"/>
      <selection pane="topRight" activeCell="BC1" sqref="BC1:BC1048576"/>
      <selection pane="bottomLeft" activeCell="BC1" sqref="BC1:BC1048576"/>
      <selection pane="bottomRight" activeCell="R31" sqref="R31"/>
    </sheetView>
  </sheetViews>
  <sheetFormatPr defaultRowHeight="12.75"/>
  <cols>
    <col min="1" max="1" width="11.5703125" style="95" customWidth="1"/>
    <col min="2" max="2" width="12.28515625" style="95" customWidth="1"/>
    <col min="3" max="4" width="10" style="95" customWidth="1"/>
    <col min="5" max="5" width="10.42578125" style="53" customWidth="1"/>
    <col min="6" max="7" width="10" style="95" customWidth="1"/>
    <col min="8" max="12" width="10.42578125" style="95" customWidth="1"/>
    <col min="13" max="13" width="10.42578125" style="95" bestFit="1" customWidth="1"/>
    <col min="14" max="14" width="10.42578125" style="95" customWidth="1"/>
    <col min="15" max="16" width="11.42578125" style="95" customWidth="1"/>
    <col min="17" max="17" width="2.42578125" style="95" customWidth="1"/>
    <col min="18" max="18" width="16.7109375" style="95" customWidth="1"/>
    <col min="19" max="23" width="10.5703125" style="95" customWidth="1"/>
    <col min="24" max="24" width="11.140625" style="95" customWidth="1"/>
    <col min="25" max="25" width="10.5703125" style="95" customWidth="1"/>
    <col min="26" max="27" width="11.140625" style="95" customWidth="1"/>
    <col min="28" max="29" width="10.5703125" style="95" customWidth="1"/>
    <col min="30" max="30" width="10.28515625" style="95" customWidth="1"/>
    <col min="31" max="32" width="12.42578125" style="95" customWidth="1"/>
    <col min="33" max="16384" width="9.140625" style="95"/>
  </cols>
  <sheetData>
    <row r="1" spans="1:32" ht="16.5">
      <c r="A1" s="369" t="s">
        <v>117</v>
      </c>
      <c r="B1" s="290"/>
      <c r="C1" s="370"/>
    </row>
    <row r="2" spans="1:32" ht="16.5">
      <c r="A2" s="369" t="s">
        <v>160</v>
      </c>
      <c r="B2" s="292"/>
      <c r="C2" s="371"/>
      <c r="D2" s="371"/>
      <c r="E2" s="372"/>
      <c r="F2" s="371"/>
      <c r="G2" s="371"/>
    </row>
    <row r="3" spans="1:32" ht="16.5">
      <c r="A3" s="289" t="s">
        <v>17</v>
      </c>
      <c r="B3" s="292"/>
      <c r="C3" s="587" t="s">
        <v>94</v>
      </c>
      <c r="D3" s="587"/>
      <c r="E3" s="362">
        <f>Omnigen!I1</f>
        <v>8</v>
      </c>
      <c r="F3" s="371"/>
      <c r="G3" s="371"/>
    </row>
    <row r="4" spans="1:32">
      <c r="A4" s="570">
        <f ca="1">+NOW()</f>
        <v>43909.416901041666</v>
      </c>
      <c r="B4" s="570"/>
      <c r="C4" s="371"/>
      <c r="D4" s="371"/>
      <c r="E4" s="372"/>
      <c r="F4" s="371"/>
      <c r="G4" s="371"/>
    </row>
    <row r="5" spans="1:32" ht="15.75" thickBot="1">
      <c r="A5" s="373"/>
      <c r="B5" s="4" t="s">
        <v>22</v>
      </c>
      <c r="C5" s="348">
        <f>Omnigen!C3</f>
        <v>22</v>
      </c>
      <c r="D5" s="348">
        <f>Omnigen!D3</f>
        <v>22</v>
      </c>
      <c r="E5" s="348">
        <f>Omnigen!E3</f>
        <v>20</v>
      </c>
      <c r="F5" s="348">
        <f>Omnigen!F3</f>
        <v>23</v>
      </c>
      <c r="G5" s="348">
        <f>Omnigen!G3</f>
        <v>19</v>
      </c>
      <c r="H5" s="348">
        <f>Omnigen!H3</f>
        <v>20</v>
      </c>
      <c r="I5" s="348">
        <f>Omnigen!I3</f>
        <v>22</v>
      </c>
      <c r="J5" s="348">
        <f>Omnigen!J3</f>
        <v>20</v>
      </c>
      <c r="K5" s="348">
        <f>Omnigen!K3</f>
        <v>22</v>
      </c>
      <c r="L5" s="348">
        <f>Omnigen!L3</f>
        <v>22</v>
      </c>
      <c r="M5" s="348">
        <f>Omnigen!M3</f>
        <v>22</v>
      </c>
      <c r="N5" s="348">
        <f>Omnigen!N3</f>
        <v>20</v>
      </c>
      <c r="O5" s="348">
        <f>Omnigen!O3</f>
        <v>254</v>
      </c>
      <c r="R5" s="4" t="s">
        <v>22</v>
      </c>
      <c r="S5" s="348">
        <f>Omnigen!C3</f>
        <v>22</v>
      </c>
      <c r="T5" s="348">
        <f>Omnigen!D3</f>
        <v>22</v>
      </c>
      <c r="U5" s="348">
        <f>Omnigen!E3</f>
        <v>20</v>
      </c>
      <c r="V5" s="348">
        <f>Omnigen!F3</f>
        <v>23</v>
      </c>
      <c r="W5" s="348">
        <f>Omnigen!G3</f>
        <v>19</v>
      </c>
      <c r="X5" s="348">
        <f>Omnigen!H3</f>
        <v>20</v>
      </c>
      <c r="Y5" s="348">
        <f>Omnigen!I3</f>
        <v>22</v>
      </c>
      <c r="Z5" s="348">
        <f>Omnigen!J3</f>
        <v>20</v>
      </c>
      <c r="AA5" s="348">
        <f>Omnigen!K3</f>
        <v>22</v>
      </c>
      <c r="AB5" s="348">
        <f>Omnigen!L3</f>
        <v>22</v>
      </c>
      <c r="AC5" s="348">
        <f>Omnigen!M3</f>
        <v>22</v>
      </c>
      <c r="AD5" s="348">
        <f>Omnigen!N3</f>
        <v>20</v>
      </c>
      <c r="AE5" s="348">
        <f>Omnigen!O3</f>
        <v>254</v>
      </c>
      <c r="AF5"/>
    </row>
    <row r="6" spans="1:32" ht="13.5" customHeight="1" thickBot="1">
      <c r="A6" s="556" t="s">
        <v>50</v>
      </c>
      <c r="B6" s="557"/>
      <c r="C6" s="295" t="s">
        <v>1</v>
      </c>
      <c r="D6" s="296" t="s">
        <v>2</v>
      </c>
      <c r="E6" s="296" t="s">
        <v>3</v>
      </c>
      <c r="F6" s="296" t="s">
        <v>4</v>
      </c>
      <c r="G6" s="296" t="s">
        <v>5</v>
      </c>
      <c r="H6" s="296" t="s">
        <v>6</v>
      </c>
      <c r="I6" s="296" t="s">
        <v>7</v>
      </c>
      <c r="J6" s="296" t="s">
        <v>8</v>
      </c>
      <c r="K6" s="296" t="s">
        <v>9</v>
      </c>
      <c r="L6" s="296" t="s">
        <v>10</v>
      </c>
      <c r="M6" s="296" t="s">
        <v>11</v>
      </c>
      <c r="N6" s="296" t="s">
        <v>12</v>
      </c>
      <c r="O6" s="297" t="s">
        <v>68</v>
      </c>
      <c r="P6" s="298" t="s">
        <v>20</v>
      </c>
      <c r="Q6" s="279"/>
      <c r="R6" s="448" t="s">
        <v>48</v>
      </c>
      <c r="S6" s="84" t="s">
        <v>1</v>
      </c>
      <c r="T6" s="85" t="s">
        <v>2</v>
      </c>
      <c r="U6" s="86" t="s">
        <v>3</v>
      </c>
      <c r="V6" s="85" t="s">
        <v>4</v>
      </c>
      <c r="W6" s="85" t="s">
        <v>5</v>
      </c>
      <c r="X6" s="85" t="s">
        <v>6</v>
      </c>
      <c r="Y6" s="85" t="s">
        <v>7</v>
      </c>
      <c r="Z6" s="85" t="s">
        <v>8</v>
      </c>
      <c r="AA6" s="85" t="s">
        <v>9</v>
      </c>
      <c r="AB6" s="85" t="s">
        <v>10</v>
      </c>
      <c r="AC6" s="85" t="s">
        <v>11</v>
      </c>
      <c r="AD6" s="85" t="s">
        <v>12</v>
      </c>
      <c r="AE6" s="27" t="s">
        <v>68</v>
      </c>
      <c r="AF6" s="28" t="s">
        <v>20</v>
      </c>
    </row>
    <row r="7" spans="1:32" s="22" customFormat="1">
      <c r="A7" s="443" t="s">
        <v>70</v>
      </c>
      <c r="B7" s="299" t="s">
        <v>86</v>
      </c>
      <c r="C7" s="303">
        <v>1946784.6492000001</v>
      </c>
      <c r="D7" s="303">
        <v>2223766.1145000001</v>
      </c>
      <c r="E7" s="303">
        <v>2007722.6507999999</v>
      </c>
      <c r="F7" s="303">
        <v>2738946.0151</v>
      </c>
      <c r="G7" s="303">
        <v>2074375.8067999999</v>
      </c>
      <c r="H7" s="303">
        <v>2347876.9644999998</v>
      </c>
      <c r="I7" s="303">
        <v>2337533.0024000001</v>
      </c>
      <c r="J7" s="303">
        <v>1678988.2344</v>
      </c>
      <c r="K7" s="242">
        <v>2127705.6009</v>
      </c>
      <c r="L7" s="242">
        <v>2247607.7535000001</v>
      </c>
      <c r="M7" s="303">
        <v>2084239.6675</v>
      </c>
      <c r="N7" s="326">
        <v>2353915.1856999998</v>
      </c>
      <c r="O7" s="301">
        <f t="shared" ref="O7:O38" si="0">SUM(C7:J7)</f>
        <v>17355993.4377</v>
      </c>
      <c r="P7" s="302">
        <f t="shared" ref="P7:P14" si="1">SUM(C7:N7)</f>
        <v>26169461.645299997</v>
      </c>
      <c r="Q7" s="316"/>
      <c r="R7" s="33" t="s">
        <v>86</v>
      </c>
      <c r="S7" s="242">
        <v>1085607.0541999999</v>
      </c>
      <c r="T7" s="242">
        <v>1240326.1395</v>
      </c>
      <c r="U7" s="242">
        <v>1149467.3658</v>
      </c>
      <c r="V7" s="242">
        <v>1531062.3901</v>
      </c>
      <c r="W7" s="242">
        <v>1195913.2867999999</v>
      </c>
      <c r="X7" s="242">
        <v>1310861.2445</v>
      </c>
      <c r="Y7" s="242">
        <v>1395244.5723999999</v>
      </c>
      <c r="Z7" s="242">
        <v>994202.59939999995</v>
      </c>
      <c r="AA7" s="242">
        <v>1196839.5708999999</v>
      </c>
      <c r="AB7" s="242">
        <v>1282137.9985</v>
      </c>
      <c r="AC7" s="242">
        <v>1206864.1875</v>
      </c>
      <c r="AD7" s="267">
        <v>1328017.8557</v>
      </c>
      <c r="AE7" s="49">
        <f t="shared" ref="AE7:AE38" si="2">SUM(S7:Z7)</f>
        <v>9902684.6527000014</v>
      </c>
      <c r="AF7" s="50">
        <f t="shared" ref="AF7:AF55" si="3">SUM(S7:AD7)</f>
        <v>14916544.265300002</v>
      </c>
    </row>
    <row r="8" spans="1:32" s="22" customFormat="1">
      <c r="A8" s="310"/>
      <c r="B8" s="299" t="s">
        <v>96</v>
      </c>
      <c r="C8" s="303">
        <v>2464395.4205999998</v>
      </c>
      <c r="D8" s="303">
        <v>2190703.7252000002</v>
      </c>
      <c r="E8" s="303">
        <v>2228212.91</v>
      </c>
      <c r="F8" s="303">
        <v>2208979.1058</v>
      </c>
      <c r="G8" s="303">
        <v>2526436.6409999998</v>
      </c>
      <c r="H8" s="303">
        <v>2568523.2039000001</v>
      </c>
      <c r="I8" s="303">
        <v>2217621.3256000001</v>
      </c>
      <c r="J8" s="303">
        <v>1964533.9473000001</v>
      </c>
      <c r="K8" s="242">
        <v>2185939.3621999999</v>
      </c>
      <c r="L8" s="242">
        <v>2157793.9835999999</v>
      </c>
      <c r="M8" s="303">
        <v>2352005.8985000001</v>
      </c>
      <c r="N8" s="326">
        <v>2188687.8982000002</v>
      </c>
      <c r="O8" s="301">
        <f t="shared" si="0"/>
        <v>18369406.279399998</v>
      </c>
      <c r="P8" s="302">
        <f t="shared" si="1"/>
        <v>27253833.421899997</v>
      </c>
      <c r="Q8" s="316"/>
      <c r="R8" s="33" t="s">
        <v>96</v>
      </c>
      <c r="S8" s="242">
        <v>1458961.4155999999</v>
      </c>
      <c r="T8" s="242">
        <v>1274856.0756000001</v>
      </c>
      <c r="U8" s="242">
        <v>1314578.54</v>
      </c>
      <c r="V8" s="242">
        <v>1306198.0508000001</v>
      </c>
      <c r="W8" s="269">
        <v>1438883.2709999999</v>
      </c>
      <c r="X8" s="242">
        <v>1520452.1739000001</v>
      </c>
      <c r="Y8" s="242">
        <v>1242222.186</v>
      </c>
      <c r="Z8" s="242">
        <v>1170774.4523</v>
      </c>
      <c r="AA8" s="242">
        <v>1341243.9972000001</v>
      </c>
      <c r="AB8" s="242">
        <v>1235870.8736</v>
      </c>
      <c r="AC8" s="242">
        <v>1409066.3785000001</v>
      </c>
      <c r="AD8" s="267">
        <v>1339911.4358999999</v>
      </c>
      <c r="AE8" s="49">
        <f t="shared" si="2"/>
        <v>10726926.165199999</v>
      </c>
      <c r="AF8" s="50">
        <f t="shared" si="3"/>
        <v>16053018.850400001</v>
      </c>
    </row>
    <row r="9" spans="1:32" s="22" customFormat="1">
      <c r="A9" s="310"/>
      <c r="B9" s="299" t="s">
        <v>119</v>
      </c>
      <c r="C9" s="303">
        <v>2044962.0533</v>
      </c>
      <c r="D9" s="303">
        <v>2287404.9652999998</v>
      </c>
      <c r="E9" s="303">
        <v>2339218.602</v>
      </c>
      <c r="F9" s="303">
        <v>2057924.9183</v>
      </c>
      <c r="G9" s="303">
        <v>2452600.8157000002</v>
      </c>
      <c r="H9" s="303">
        <v>2424458.4032999999</v>
      </c>
      <c r="I9" s="303">
        <v>2878885.2464000001</v>
      </c>
      <c r="J9" s="303">
        <v>1809068.5829</v>
      </c>
      <c r="K9" s="242">
        <v>2310964.2662</v>
      </c>
      <c r="L9" s="242">
        <v>2113224.9460999998</v>
      </c>
      <c r="M9" s="303">
        <v>2480555.4633999998</v>
      </c>
      <c r="N9" s="326">
        <v>2491501.6244999999</v>
      </c>
      <c r="O9" s="301">
        <f t="shared" si="0"/>
        <v>18294523.587200001</v>
      </c>
      <c r="P9" s="302">
        <f t="shared" si="1"/>
        <v>27690769.887399998</v>
      </c>
      <c r="Q9" s="316"/>
      <c r="R9" s="33" t="s">
        <v>119</v>
      </c>
      <c r="S9" s="242">
        <v>1217248.0682999999</v>
      </c>
      <c r="T9" s="242">
        <v>1403839.8807000001</v>
      </c>
      <c r="U9" s="242">
        <v>1486790.1070000001</v>
      </c>
      <c r="V9" s="242">
        <v>1300549.9783000001</v>
      </c>
      <c r="W9" s="269">
        <v>1477881.2907</v>
      </c>
      <c r="X9" s="242">
        <v>1550018.6033000001</v>
      </c>
      <c r="Y9" s="242">
        <v>1846760.4464</v>
      </c>
      <c r="Z9" s="242">
        <v>1113280.2933</v>
      </c>
      <c r="AA9" s="242">
        <v>1397651.1961999999</v>
      </c>
      <c r="AB9" s="242">
        <v>1335902.8160999999</v>
      </c>
      <c r="AC9" s="242">
        <v>1569942.6738</v>
      </c>
      <c r="AD9" s="267">
        <v>1612899.3644999999</v>
      </c>
      <c r="AE9" s="49">
        <f t="shared" si="2"/>
        <v>11396368.667999998</v>
      </c>
      <c r="AF9" s="50">
        <f t="shared" si="3"/>
        <v>17312764.718599997</v>
      </c>
    </row>
    <row r="10" spans="1:32" s="22" customFormat="1">
      <c r="A10" s="310"/>
      <c r="B10" s="299" t="s">
        <v>124</v>
      </c>
      <c r="C10" s="303">
        <v>2223109.2159000002</v>
      </c>
      <c r="D10" s="303">
        <v>2440973.1545000002</v>
      </c>
      <c r="E10" s="303">
        <v>2231317.4487999999</v>
      </c>
      <c r="F10" s="303">
        <v>2124075.9208999998</v>
      </c>
      <c r="G10" s="303">
        <v>2086569.3374000001</v>
      </c>
      <c r="H10" s="303">
        <v>2314406.8456999999</v>
      </c>
      <c r="I10" s="303">
        <v>2146612.2327999999</v>
      </c>
      <c r="J10" s="303">
        <v>1857657.2041</v>
      </c>
      <c r="K10" s="242">
        <v>1780535.7046999999</v>
      </c>
      <c r="L10" s="242">
        <v>1464531.1229000001</v>
      </c>
      <c r="M10" s="303">
        <v>1654116.7098000001</v>
      </c>
      <c r="N10" s="326">
        <v>1519434.6836000001</v>
      </c>
      <c r="O10" s="301">
        <f t="shared" si="0"/>
        <v>17424721.360100001</v>
      </c>
      <c r="P10" s="302">
        <f>SUM(C10:N10)</f>
        <v>23843339.581100006</v>
      </c>
      <c r="Q10" s="316"/>
      <c r="R10" s="30" t="s">
        <v>124</v>
      </c>
      <c r="S10" s="242">
        <v>1438920.3059</v>
      </c>
      <c r="T10" s="242">
        <v>1537609.8622000001</v>
      </c>
      <c r="U10" s="242">
        <v>1472187.8688000001</v>
      </c>
      <c r="V10" s="242">
        <v>1394435.0259</v>
      </c>
      <c r="W10" s="269">
        <v>1370934.2224000001</v>
      </c>
      <c r="X10" s="242">
        <v>1478624.7607</v>
      </c>
      <c r="Y10" s="242">
        <v>1399537.3955000001</v>
      </c>
      <c r="Z10" s="242">
        <v>1231691.9741</v>
      </c>
      <c r="AA10" s="242">
        <v>1156636.4027</v>
      </c>
      <c r="AB10" s="242">
        <v>934775.93489999999</v>
      </c>
      <c r="AC10" s="242">
        <v>1076201.3698</v>
      </c>
      <c r="AD10" s="267">
        <v>937192.81649999996</v>
      </c>
      <c r="AE10" s="49">
        <f t="shared" si="2"/>
        <v>11323941.4155</v>
      </c>
      <c r="AF10" s="50">
        <f t="shared" si="3"/>
        <v>15428747.9394</v>
      </c>
    </row>
    <row r="11" spans="1:32" s="22" customFormat="1">
      <c r="A11" s="475"/>
      <c r="B11" s="299" t="s">
        <v>139</v>
      </c>
      <c r="C11" s="303">
        <v>1496545.9325999999</v>
      </c>
      <c r="D11" s="300">
        <v>1976069.4543999999</v>
      </c>
      <c r="E11" s="300">
        <v>1321890.4335</v>
      </c>
      <c r="F11" s="300">
        <v>1772835.6137999999</v>
      </c>
      <c r="G11" s="300">
        <v>1739802.9752</v>
      </c>
      <c r="H11" s="300">
        <v>1534520.0741999999</v>
      </c>
      <c r="I11" s="300">
        <v>1968976.348</v>
      </c>
      <c r="J11" s="300">
        <v>1343015.4924999999</v>
      </c>
      <c r="K11" s="269">
        <v>1424682.0471999999</v>
      </c>
      <c r="L11" s="269">
        <v>1526725.3791</v>
      </c>
      <c r="M11" s="304">
        <v>1881588.1162</v>
      </c>
      <c r="N11" s="242">
        <v>1393637.2853999999</v>
      </c>
      <c r="O11" s="301">
        <f t="shared" si="0"/>
        <v>13153656.324199999</v>
      </c>
      <c r="P11" s="302">
        <f>SUM(C11:N11)</f>
        <v>19380289.152100001</v>
      </c>
      <c r="Q11" s="316"/>
      <c r="R11" s="30" t="s">
        <v>139</v>
      </c>
      <c r="S11" s="242">
        <v>979543.53260000004</v>
      </c>
      <c r="T11" s="269">
        <v>1315670.3594</v>
      </c>
      <c r="U11" s="269">
        <v>891889.81350000005</v>
      </c>
      <c r="V11" s="269">
        <v>1174755.3537999999</v>
      </c>
      <c r="W11" s="269">
        <v>1160520.1451999999</v>
      </c>
      <c r="X11" s="269">
        <v>999723.30420000001</v>
      </c>
      <c r="Y11" s="269">
        <v>1235593.2579999999</v>
      </c>
      <c r="Z11" s="269">
        <v>878100.52249999996</v>
      </c>
      <c r="AA11" s="269">
        <v>926193.81720000005</v>
      </c>
      <c r="AB11" s="269">
        <v>1028166.0891</v>
      </c>
      <c r="AC11" s="465">
        <v>1238994.7662</v>
      </c>
      <c r="AD11" s="242">
        <v>934678.20539999998</v>
      </c>
      <c r="AE11" s="49">
        <f t="shared" si="2"/>
        <v>8635796.2892000005</v>
      </c>
      <c r="AF11" s="50">
        <f t="shared" ref="AF11" si="4">SUM(S11:AD11)</f>
        <v>12763829.167099999</v>
      </c>
    </row>
    <row r="12" spans="1:32" s="22" customFormat="1">
      <c r="A12" s="310"/>
      <c r="B12" s="299" t="s">
        <v>193</v>
      </c>
      <c r="C12" s="303">
        <v>1905711.889</v>
      </c>
      <c r="D12" s="304">
        <v>1539029.2703</v>
      </c>
      <c r="E12" s="300">
        <v>1555467.0244</v>
      </c>
      <c r="F12" s="304">
        <v>1685619.6893</v>
      </c>
      <c r="G12" s="300">
        <v>1660664.5597999999</v>
      </c>
      <c r="H12" s="300">
        <v>1690718.5729</v>
      </c>
      <c r="I12" s="300">
        <v>1810355.1492000001</v>
      </c>
      <c r="J12" s="300">
        <v>1474295.8204999999</v>
      </c>
      <c r="K12" s="525">
        <v>1874785.3699824647</v>
      </c>
      <c r="L12" s="525">
        <v>1995746.882564076</v>
      </c>
      <c r="M12" s="507">
        <v>1999188.4997260254</v>
      </c>
      <c r="N12" s="328">
        <v>2062868.2928805309</v>
      </c>
      <c r="O12" s="301">
        <f t="shared" si="0"/>
        <v>13321861.975399999</v>
      </c>
      <c r="P12" s="302">
        <f>SUM(C12:N12)</f>
        <v>21254451.020553093</v>
      </c>
      <c r="Q12" s="316"/>
      <c r="R12" s="299" t="s">
        <v>193</v>
      </c>
      <c r="S12" s="242">
        <v>1189951.3289999999</v>
      </c>
      <c r="T12" s="465">
        <v>918671.96030000004</v>
      </c>
      <c r="U12" s="269">
        <v>940929.48439999996</v>
      </c>
      <c r="V12" s="465">
        <v>1017253.8793</v>
      </c>
      <c r="W12" s="269">
        <v>992097.2598</v>
      </c>
      <c r="X12" s="269">
        <v>1006284.0129</v>
      </c>
      <c r="Y12" s="269">
        <v>1089683.0392</v>
      </c>
      <c r="Z12" s="269">
        <v>871104.75049999997</v>
      </c>
      <c r="AA12" s="525">
        <v>970622.71841592295</v>
      </c>
      <c r="AB12" s="525">
        <v>1033080.0001432432</v>
      </c>
      <c r="AC12" s="525">
        <v>1024431.3738359127</v>
      </c>
      <c r="AD12" s="149">
        <v>1053329.0642870555</v>
      </c>
      <c r="AE12" s="49">
        <f t="shared" si="2"/>
        <v>8025975.7154000001</v>
      </c>
      <c r="AF12" s="50">
        <f t="shared" si="3"/>
        <v>12107438.872082133</v>
      </c>
    </row>
    <row r="13" spans="1:32" s="22" customFormat="1">
      <c r="A13" s="554"/>
      <c r="B13" s="299" t="s">
        <v>194</v>
      </c>
      <c r="C13" s="303">
        <v>1518772.5489912611</v>
      </c>
      <c r="D13" s="303">
        <v>1685943.1552803544</v>
      </c>
      <c r="E13" s="303">
        <v>1690563.984301914</v>
      </c>
      <c r="F13" s="303">
        <v>1774056.705561786</v>
      </c>
      <c r="G13" s="300">
        <v>1768174.3521720124</v>
      </c>
      <c r="H13" s="300">
        <v>1788546.2551846821</v>
      </c>
      <c r="I13" s="300">
        <v>1992546.2236776433</v>
      </c>
      <c r="J13" s="300">
        <v>1509128.3355119233</v>
      </c>
      <c r="K13" s="242">
        <v>1874785.3699824647</v>
      </c>
      <c r="L13" s="242">
        <v>1995746.882564076</v>
      </c>
      <c r="M13" s="303">
        <v>1999188.4997260254</v>
      </c>
      <c r="N13" s="326">
        <v>2062868.2928805309</v>
      </c>
      <c r="O13" s="301">
        <f t="shared" si="0"/>
        <v>13727731.560681576</v>
      </c>
      <c r="P13" s="302">
        <f t="shared" si="1"/>
        <v>21660320.605834674</v>
      </c>
      <c r="Q13" s="316"/>
      <c r="R13" s="299" t="s">
        <v>194</v>
      </c>
      <c r="S13" s="242">
        <v>889866.16253243329</v>
      </c>
      <c r="T13" s="242">
        <v>996855.15618140623</v>
      </c>
      <c r="U13" s="242">
        <v>1000940.6560305716</v>
      </c>
      <c r="V13" s="242">
        <v>1035648.8243225764</v>
      </c>
      <c r="W13" s="269">
        <v>1030442.1828268836</v>
      </c>
      <c r="X13" s="269">
        <v>1031721.8086208869</v>
      </c>
      <c r="Y13" s="269">
        <v>1121910.5468972838</v>
      </c>
      <c r="Z13" s="269">
        <v>884184.74169746856</v>
      </c>
      <c r="AA13" s="242">
        <v>970622.71841592295</v>
      </c>
      <c r="AB13" s="242">
        <v>1033080.0001432432</v>
      </c>
      <c r="AC13" s="242">
        <v>1024431.3738359127</v>
      </c>
      <c r="AD13" s="267">
        <v>1053329.0642870555</v>
      </c>
      <c r="AE13" s="49">
        <f t="shared" si="2"/>
        <v>7991570.0791095104</v>
      </c>
      <c r="AF13" s="50">
        <f t="shared" si="3"/>
        <v>12073033.235791644</v>
      </c>
    </row>
    <row r="14" spans="1:32" s="22" customFormat="1" ht="16.5" customHeight="1" thickBot="1">
      <c r="A14" s="555"/>
      <c r="B14" s="305" t="s">
        <v>18</v>
      </c>
      <c r="C14" s="319">
        <f>C12-C13</f>
        <v>386939.34000873892</v>
      </c>
      <c r="D14" s="319">
        <f t="shared" ref="D14:N14" si="5">D12-D13</f>
        <v>-146913.88498035446</v>
      </c>
      <c r="E14" s="319">
        <f t="shared" si="5"/>
        <v>-135096.959901914</v>
      </c>
      <c r="F14" s="319">
        <f t="shared" si="5"/>
        <v>-88437.01626178599</v>
      </c>
      <c r="G14" s="537">
        <f t="shared" si="5"/>
        <v>-107509.79237201251</v>
      </c>
      <c r="H14" s="537">
        <f t="shared" si="5"/>
        <v>-97827.682284682058</v>
      </c>
      <c r="I14" s="537">
        <f t="shared" si="5"/>
        <v>-182191.07447764324</v>
      </c>
      <c r="J14" s="537">
        <f t="shared" si="5"/>
        <v>-34832.515011923388</v>
      </c>
      <c r="K14" s="94">
        <f t="shared" si="5"/>
        <v>0</v>
      </c>
      <c r="L14" s="94">
        <f t="shared" si="5"/>
        <v>0</v>
      </c>
      <c r="M14" s="319">
        <f t="shared" si="5"/>
        <v>0</v>
      </c>
      <c r="N14" s="356">
        <f t="shared" si="5"/>
        <v>0</v>
      </c>
      <c r="O14" s="306">
        <f t="shared" si="0"/>
        <v>-405869.58528157673</v>
      </c>
      <c r="P14" s="307">
        <f t="shared" si="1"/>
        <v>-405869.58528157673</v>
      </c>
      <c r="Q14" s="316"/>
      <c r="R14" s="31" t="s">
        <v>18</v>
      </c>
      <c r="S14" s="94">
        <f t="shared" ref="S14:AD14" si="6">S12-S13</f>
        <v>300085.16646756663</v>
      </c>
      <c r="T14" s="94">
        <f t="shared" si="6"/>
        <v>-78183.195881406195</v>
      </c>
      <c r="U14" s="94">
        <f t="shared" si="6"/>
        <v>-60011.171630571596</v>
      </c>
      <c r="V14" s="94">
        <f t="shared" si="6"/>
        <v>-18394.945022576372</v>
      </c>
      <c r="W14" s="538">
        <f t="shared" si="6"/>
        <v>-38344.923026883625</v>
      </c>
      <c r="X14" s="538">
        <f t="shared" si="6"/>
        <v>-25437.795720886905</v>
      </c>
      <c r="Y14" s="538">
        <f t="shared" si="6"/>
        <v>-32227.507697283756</v>
      </c>
      <c r="Z14" s="538">
        <f t="shared" si="6"/>
        <v>-13079.991197468597</v>
      </c>
      <c r="AA14" s="94">
        <f t="shared" si="6"/>
        <v>0</v>
      </c>
      <c r="AB14" s="94">
        <f t="shared" si="6"/>
        <v>0</v>
      </c>
      <c r="AC14" s="94">
        <f t="shared" si="6"/>
        <v>0</v>
      </c>
      <c r="AD14" s="268">
        <f t="shared" si="6"/>
        <v>0</v>
      </c>
      <c r="AE14" s="97">
        <f t="shared" si="2"/>
        <v>34405.63629048958</v>
      </c>
      <c r="AF14" s="98">
        <f t="shared" si="3"/>
        <v>34405.63629048958</v>
      </c>
    </row>
    <row r="15" spans="1:32" s="22" customFormat="1">
      <c r="A15" s="443" t="s">
        <v>69</v>
      </c>
      <c r="B15" s="299" t="s">
        <v>86</v>
      </c>
      <c r="C15" s="303">
        <v>1930047.2352</v>
      </c>
      <c r="D15" s="303">
        <v>1993115.1850000001</v>
      </c>
      <c r="E15" s="303">
        <v>1649704.45</v>
      </c>
      <c r="F15" s="303">
        <v>2037570.6850000001</v>
      </c>
      <c r="G15" s="300">
        <v>1582088.0575000001</v>
      </c>
      <c r="H15" s="300">
        <v>2118112.3300999999</v>
      </c>
      <c r="I15" s="300">
        <v>2307093.1131000002</v>
      </c>
      <c r="J15" s="300">
        <v>1599411.2644</v>
      </c>
      <c r="K15" s="242">
        <v>1975384.6329999999</v>
      </c>
      <c r="L15" s="242">
        <v>1910925.7657999999</v>
      </c>
      <c r="M15" s="303">
        <v>2041262.5068000001</v>
      </c>
      <c r="N15" s="326">
        <v>1907024.5268999999</v>
      </c>
      <c r="O15" s="301">
        <f t="shared" si="0"/>
        <v>15217142.3203</v>
      </c>
      <c r="P15" s="302">
        <f t="shared" ref="P15:P22" si="7">SUM(C15:N15)</f>
        <v>23051739.752799999</v>
      </c>
      <c r="Q15" s="316"/>
      <c r="R15" s="33" t="s">
        <v>86</v>
      </c>
      <c r="S15" s="242">
        <v>1074825.7852</v>
      </c>
      <c r="T15" s="242">
        <v>1082424.1850000001</v>
      </c>
      <c r="U15" s="242">
        <v>935970.41500000004</v>
      </c>
      <c r="V15" s="242">
        <v>1173041.7549999999</v>
      </c>
      <c r="W15" s="269">
        <v>913835.10750000004</v>
      </c>
      <c r="X15" s="269">
        <v>1197815.3651000001</v>
      </c>
      <c r="Y15" s="269">
        <v>1330552.1631</v>
      </c>
      <c r="Z15" s="269">
        <v>895134.85439999995</v>
      </c>
      <c r="AA15" s="242">
        <v>1171766.588</v>
      </c>
      <c r="AB15" s="242">
        <v>1089520.8158</v>
      </c>
      <c r="AC15" s="242">
        <v>1161168.8818000001</v>
      </c>
      <c r="AD15" s="267">
        <v>1107955.3818999999</v>
      </c>
      <c r="AE15" s="49">
        <f t="shared" si="2"/>
        <v>8603599.6303000003</v>
      </c>
      <c r="AF15" s="50">
        <f t="shared" si="3"/>
        <v>13134011.297799999</v>
      </c>
    </row>
    <row r="16" spans="1:32" s="22" customFormat="1">
      <c r="A16" s="310"/>
      <c r="B16" s="299" t="s">
        <v>96</v>
      </c>
      <c r="C16" s="303">
        <v>1767924.0767999999</v>
      </c>
      <c r="D16" s="303">
        <v>1992768.3552000001</v>
      </c>
      <c r="E16" s="303">
        <v>2100941.4673000001</v>
      </c>
      <c r="F16" s="303">
        <v>1944155.7128999999</v>
      </c>
      <c r="G16" s="300">
        <v>1933436.8611000001</v>
      </c>
      <c r="H16" s="300">
        <v>2410047.9262000001</v>
      </c>
      <c r="I16" s="300">
        <v>2442284.1786000002</v>
      </c>
      <c r="J16" s="300">
        <v>1937448.9990999999</v>
      </c>
      <c r="K16" s="242">
        <v>2330368.7952999999</v>
      </c>
      <c r="L16" s="242">
        <v>1883928.1047</v>
      </c>
      <c r="M16" s="303">
        <v>2233079.1107999999</v>
      </c>
      <c r="N16" s="326">
        <v>2200704.6619000002</v>
      </c>
      <c r="O16" s="301">
        <f t="shared" si="0"/>
        <v>16529007.577199999</v>
      </c>
      <c r="P16" s="302">
        <f t="shared" si="7"/>
        <v>25177088.249899998</v>
      </c>
      <c r="Q16" s="316"/>
      <c r="R16" s="33" t="s">
        <v>96</v>
      </c>
      <c r="S16" s="242">
        <v>1056561.2368000001</v>
      </c>
      <c r="T16" s="242">
        <v>1195311.8001999999</v>
      </c>
      <c r="U16" s="242">
        <v>1256140.2323</v>
      </c>
      <c r="V16" s="242">
        <v>1151088.7779000001</v>
      </c>
      <c r="W16" s="269">
        <v>1162427.1610999999</v>
      </c>
      <c r="X16" s="269">
        <v>1477007.9162000001</v>
      </c>
      <c r="Y16" s="269">
        <v>1479641.6085999999</v>
      </c>
      <c r="Z16" s="269">
        <v>1206476.4291000001</v>
      </c>
      <c r="AA16" s="242">
        <v>1449151.2153</v>
      </c>
      <c r="AB16" s="242">
        <v>1136897.8947000001</v>
      </c>
      <c r="AC16" s="242">
        <v>1349851.0108</v>
      </c>
      <c r="AD16" s="267">
        <v>1293373.2568999999</v>
      </c>
      <c r="AE16" s="49">
        <f t="shared" si="2"/>
        <v>9984655.1622000001</v>
      </c>
      <c r="AF16" s="50">
        <f t="shared" si="3"/>
        <v>15213928.539899999</v>
      </c>
    </row>
    <row r="17" spans="1:32" s="22" customFormat="1">
      <c r="A17" s="310"/>
      <c r="B17" s="299" t="s">
        <v>119</v>
      </c>
      <c r="C17" s="303">
        <v>2067212.8816</v>
      </c>
      <c r="D17" s="303">
        <v>2327159.8530999999</v>
      </c>
      <c r="E17" s="303">
        <v>2178626.1354999999</v>
      </c>
      <c r="F17" s="303">
        <v>2398456.4432999999</v>
      </c>
      <c r="G17" s="300">
        <v>2254972.3665</v>
      </c>
      <c r="H17" s="300">
        <v>2425186.5995999998</v>
      </c>
      <c r="I17" s="300">
        <v>2314404.6310999999</v>
      </c>
      <c r="J17" s="300">
        <v>2261034.7157999999</v>
      </c>
      <c r="K17" s="242">
        <v>2331794.6214999999</v>
      </c>
      <c r="L17" s="242">
        <v>2191708.3095999998</v>
      </c>
      <c r="M17" s="303">
        <v>2188008.4325999999</v>
      </c>
      <c r="N17" s="326">
        <v>2298770.1745000002</v>
      </c>
      <c r="O17" s="301">
        <f t="shared" si="0"/>
        <v>18227053.626499999</v>
      </c>
      <c r="P17" s="302">
        <f t="shared" si="7"/>
        <v>27237335.164699998</v>
      </c>
      <c r="Q17" s="316"/>
      <c r="R17" s="33" t="s">
        <v>119</v>
      </c>
      <c r="S17" s="242">
        <v>1214451.7416000001</v>
      </c>
      <c r="T17" s="242">
        <v>1431538.7431000001</v>
      </c>
      <c r="U17" s="242">
        <v>1293298.0755</v>
      </c>
      <c r="V17" s="242">
        <v>1474990.5033</v>
      </c>
      <c r="W17" s="269">
        <v>1373558.4865000001</v>
      </c>
      <c r="X17" s="269">
        <v>1548834.6846</v>
      </c>
      <c r="Y17" s="269">
        <v>1395100.7061000001</v>
      </c>
      <c r="Z17" s="269">
        <v>1422771.5758</v>
      </c>
      <c r="AA17" s="242">
        <v>1442815.3415000001</v>
      </c>
      <c r="AB17" s="242">
        <v>1404648.4446</v>
      </c>
      <c r="AC17" s="242">
        <v>1368714.5876</v>
      </c>
      <c r="AD17" s="267">
        <v>1440147.7345</v>
      </c>
      <c r="AE17" s="49">
        <f t="shared" si="2"/>
        <v>11154544.516500002</v>
      </c>
      <c r="AF17" s="50">
        <f t="shared" si="3"/>
        <v>16810870.624700002</v>
      </c>
    </row>
    <row r="18" spans="1:32" s="22" customFormat="1">
      <c r="A18" s="310"/>
      <c r="B18" s="299" t="s">
        <v>124</v>
      </c>
      <c r="C18" s="303">
        <v>2356420.2680000002</v>
      </c>
      <c r="D18" s="303">
        <v>2226391.6291</v>
      </c>
      <c r="E18" s="303">
        <v>2123630.5144000002</v>
      </c>
      <c r="F18" s="303">
        <v>2329009.0953000002</v>
      </c>
      <c r="G18" s="300">
        <v>2242232.9559999998</v>
      </c>
      <c r="H18" s="300">
        <v>2421222.5537</v>
      </c>
      <c r="I18" s="300">
        <v>2497834.5383000001</v>
      </c>
      <c r="J18" s="300">
        <v>1977066.3770999999</v>
      </c>
      <c r="K18" s="242">
        <v>1879740.6451000001</v>
      </c>
      <c r="L18" s="242">
        <v>1658029.3067000001</v>
      </c>
      <c r="M18" s="303">
        <v>1939287.2604</v>
      </c>
      <c r="N18" s="326">
        <v>1827690.7337</v>
      </c>
      <c r="O18" s="301">
        <f t="shared" si="0"/>
        <v>18173807.931899998</v>
      </c>
      <c r="P18" s="302">
        <f t="shared" si="7"/>
        <v>25478555.877799999</v>
      </c>
      <c r="Q18" s="316"/>
      <c r="R18" s="30" t="s">
        <v>124</v>
      </c>
      <c r="S18" s="242">
        <v>1482082.7180000001</v>
      </c>
      <c r="T18" s="242">
        <v>1403546.9591000001</v>
      </c>
      <c r="U18" s="242">
        <v>1357677.6544000001</v>
      </c>
      <c r="V18" s="242">
        <v>1516416.4153</v>
      </c>
      <c r="W18" s="269">
        <v>1460726.236</v>
      </c>
      <c r="X18" s="269">
        <v>1584277.4737</v>
      </c>
      <c r="Y18" s="269">
        <v>1632685.8883</v>
      </c>
      <c r="Z18" s="269">
        <v>1292935.1721000001</v>
      </c>
      <c r="AA18" s="242">
        <v>1234780.6351000001</v>
      </c>
      <c r="AB18" s="242">
        <v>1054164.4667</v>
      </c>
      <c r="AC18" s="242">
        <v>1255832.0004</v>
      </c>
      <c r="AD18" s="267">
        <v>1172325.8836999999</v>
      </c>
      <c r="AE18" s="49">
        <f t="shared" si="2"/>
        <v>11730348.516899999</v>
      </c>
      <c r="AF18" s="50">
        <f t="shared" si="3"/>
        <v>16447451.502799999</v>
      </c>
    </row>
    <row r="19" spans="1:32" s="22" customFormat="1">
      <c r="A19" s="475"/>
      <c r="B19" s="299" t="s">
        <v>139</v>
      </c>
      <c r="C19" s="303">
        <v>1891996.7544</v>
      </c>
      <c r="D19" s="300">
        <v>2208129.8840000001</v>
      </c>
      <c r="E19" s="300">
        <v>1657200.7402999999</v>
      </c>
      <c r="F19" s="300">
        <v>1879650.9406999999</v>
      </c>
      <c r="G19" s="300">
        <v>2162439.9437000002</v>
      </c>
      <c r="H19" s="300">
        <v>1891000.4080999999</v>
      </c>
      <c r="I19" s="300">
        <v>2186563.3835</v>
      </c>
      <c r="J19" s="300">
        <v>1798596.233</v>
      </c>
      <c r="K19" s="269">
        <v>1762759.5669</v>
      </c>
      <c r="L19" s="269">
        <v>2095740.26661</v>
      </c>
      <c r="M19" s="304">
        <v>1874653.5733</v>
      </c>
      <c r="N19" s="242">
        <v>1788357.9339999999</v>
      </c>
      <c r="O19" s="301">
        <f t="shared" si="0"/>
        <v>15675578.287700001</v>
      </c>
      <c r="P19" s="302">
        <f t="shared" ref="P19" si="8">SUM(C19:N19)</f>
        <v>23197089.628510002</v>
      </c>
      <c r="Q19" s="316"/>
      <c r="R19" s="30" t="s">
        <v>139</v>
      </c>
      <c r="S19" s="242">
        <v>1230671.2243999999</v>
      </c>
      <c r="T19" s="269">
        <v>1405507.0689999999</v>
      </c>
      <c r="U19" s="269">
        <v>1103563.6403000001</v>
      </c>
      <c r="V19" s="269">
        <v>1248690.0507</v>
      </c>
      <c r="W19" s="269">
        <v>1435598.3737000001</v>
      </c>
      <c r="X19" s="269">
        <v>1210999.5481</v>
      </c>
      <c r="Y19" s="269">
        <v>1417821.4335</v>
      </c>
      <c r="Z19" s="269">
        <v>1144544.433</v>
      </c>
      <c r="AA19" s="269">
        <v>1107988.9669000001</v>
      </c>
      <c r="AB19" s="269">
        <v>1367318.4682100001</v>
      </c>
      <c r="AC19" s="465">
        <v>1158061.1532999999</v>
      </c>
      <c r="AD19" s="269">
        <v>1142182.9639999999</v>
      </c>
      <c r="AE19" s="49">
        <f t="shared" si="2"/>
        <v>10197395.772700001</v>
      </c>
      <c r="AF19" s="50">
        <f t="shared" ref="AF19" si="9">SUM(S19:AD19)</f>
        <v>14972947.325110001</v>
      </c>
    </row>
    <row r="20" spans="1:32" s="22" customFormat="1">
      <c r="A20" s="310"/>
      <c r="B20" s="299" t="s">
        <v>193</v>
      </c>
      <c r="C20" s="303">
        <v>2106057.8949000002</v>
      </c>
      <c r="D20" s="304">
        <v>1852265.4775</v>
      </c>
      <c r="E20" s="300">
        <v>2114653.9816000001</v>
      </c>
      <c r="F20" s="304">
        <v>2178007.4596000002</v>
      </c>
      <c r="G20" s="300">
        <v>2061886.5660999999</v>
      </c>
      <c r="H20" s="300">
        <v>1966684.5966</v>
      </c>
      <c r="I20" s="300">
        <v>2343609.2541</v>
      </c>
      <c r="J20" s="300">
        <v>1744233.3387</v>
      </c>
      <c r="K20" s="525">
        <v>2281107.7751800152</v>
      </c>
      <c r="L20" s="525">
        <v>2299520.4660655591</v>
      </c>
      <c r="M20" s="507">
        <v>2343106.9382870374</v>
      </c>
      <c r="N20" s="328">
        <v>2485996.4569087205</v>
      </c>
      <c r="O20" s="301">
        <f t="shared" si="0"/>
        <v>16367398.5691</v>
      </c>
      <c r="P20" s="302">
        <f t="shared" si="7"/>
        <v>25777130.205541335</v>
      </c>
      <c r="Q20" s="316"/>
      <c r="R20" s="299" t="s">
        <v>193</v>
      </c>
      <c r="S20" s="242">
        <v>1275068.4249</v>
      </c>
      <c r="T20" s="465">
        <v>1078219.2375</v>
      </c>
      <c r="U20" s="269">
        <v>1204770.6816</v>
      </c>
      <c r="V20" s="465">
        <v>1251492.5396</v>
      </c>
      <c r="W20" s="269">
        <v>1184779.3861</v>
      </c>
      <c r="X20" s="269">
        <v>1121113.3366</v>
      </c>
      <c r="Y20" s="269">
        <v>1339233.5941000001</v>
      </c>
      <c r="Z20" s="269">
        <v>992306.44869999995</v>
      </c>
      <c r="AA20" s="525">
        <v>1131561.5914187345</v>
      </c>
      <c r="AB20" s="525">
        <v>1143911.8856782927</v>
      </c>
      <c r="AC20" s="525">
        <v>1165246.6920578424</v>
      </c>
      <c r="AD20" s="149">
        <v>1222930.4114653878</v>
      </c>
      <c r="AE20" s="49">
        <f t="shared" si="2"/>
        <v>9446983.6490999982</v>
      </c>
      <c r="AF20" s="50">
        <f t="shared" si="3"/>
        <v>14110634.229720255</v>
      </c>
    </row>
    <row r="21" spans="1:32" s="22" customFormat="1">
      <c r="A21" s="554"/>
      <c r="B21" s="299" t="s">
        <v>194</v>
      </c>
      <c r="C21" s="303">
        <v>1942493.6169488751</v>
      </c>
      <c r="D21" s="303">
        <v>2036674.9092561696</v>
      </c>
      <c r="E21" s="303">
        <v>2045055.1158983544</v>
      </c>
      <c r="F21" s="303">
        <v>2101909.8498884579</v>
      </c>
      <c r="G21" s="300">
        <v>2096301.2946539714</v>
      </c>
      <c r="H21" s="300">
        <v>2074692.924436724</v>
      </c>
      <c r="I21" s="300">
        <v>2033898.4978907399</v>
      </c>
      <c r="J21" s="300">
        <v>1927620.2433007732</v>
      </c>
      <c r="K21" s="242">
        <v>2281107.7751800152</v>
      </c>
      <c r="L21" s="242">
        <v>2299520.4660655591</v>
      </c>
      <c r="M21" s="303">
        <v>2343106.9382870374</v>
      </c>
      <c r="N21" s="326">
        <v>2485996.4569087205</v>
      </c>
      <c r="O21" s="301">
        <f t="shared" si="0"/>
        <v>16258646.452274065</v>
      </c>
      <c r="P21" s="302">
        <f t="shared" si="7"/>
        <v>25668378.088715401</v>
      </c>
      <c r="Q21" s="316"/>
      <c r="R21" s="299" t="s">
        <v>194</v>
      </c>
      <c r="S21" s="242">
        <v>1088224.6732105426</v>
      </c>
      <c r="T21" s="242">
        <v>1142999.0182069857</v>
      </c>
      <c r="U21" s="242">
        <v>1138545.0033626806</v>
      </c>
      <c r="V21" s="242">
        <v>1182309.411719451</v>
      </c>
      <c r="W21" s="269">
        <v>1182994.7504057805</v>
      </c>
      <c r="X21" s="269">
        <v>1162499.4209631118</v>
      </c>
      <c r="Y21" s="269">
        <v>1148146.3473951991</v>
      </c>
      <c r="Z21" s="269">
        <v>1086078.3411366823</v>
      </c>
      <c r="AA21" s="242">
        <v>1131561.5914187345</v>
      </c>
      <c r="AB21" s="242">
        <v>1143911.8856782927</v>
      </c>
      <c r="AC21" s="242">
        <v>1165246.6920578424</v>
      </c>
      <c r="AD21" s="267">
        <v>1222930.4114653878</v>
      </c>
      <c r="AE21" s="49">
        <f t="shared" si="2"/>
        <v>9131796.9664004333</v>
      </c>
      <c r="AF21" s="50">
        <f t="shared" si="3"/>
        <v>13795447.547020691</v>
      </c>
    </row>
    <row r="22" spans="1:32" s="22" customFormat="1" ht="13.5" thickBot="1">
      <c r="A22" s="555"/>
      <c r="B22" s="305" t="s">
        <v>18</v>
      </c>
      <c r="C22" s="319">
        <f t="shared" ref="C22:N22" si="10">C20-C21</f>
        <v>163564.27795112506</v>
      </c>
      <c r="D22" s="319">
        <f t="shared" si="10"/>
        <v>-184409.43175616954</v>
      </c>
      <c r="E22" s="319">
        <f t="shared" si="10"/>
        <v>69598.865701645613</v>
      </c>
      <c r="F22" s="319">
        <f t="shared" si="10"/>
        <v>76097.60971154226</v>
      </c>
      <c r="G22" s="537">
        <f t="shared" si="10"/>
        <v>-34414.728553971509</v>
      </c>
      <c r="H22" s="537">
        <f t="shared" si="10"/>
        <v>-108008.327836724</v>
      </c>
      <c r="I22" s="537">
        <f t="shared" si="10"/>
        <v>309710.75620926009</v>
      </c>
      <c r="J22" s="537">
        <f t="shared" si="10"/>
        <v>-183386.90460077324</v>
      </c>
      <c r="K22" s="94">
        <f t="shared" si="10"/>
        <v>0</v>
      </c>
      <c r="L22" s="94">
        <f t="shared" si="10"/>
        <v>0</v>
      </c>
      <c r="M22" s="319">
        <f t="shared" si="10"/>
        <v>0</v>
      </c>
      <c r="N22" s="356">
        <f t="shared" si="10"/>
        <v>0</v>
      </c>
      <c r="O22" s="306">
        <f t="shared" si="0"/>
        <v>108752.11682593473</v>
      </c>
      <c r="P22" s="307">
        <f t="shared" si="7"/>
        <v>108752.11682593473</v>
      </c>
      <c r="Q22" s="316"/>
      <c r="R22" s="31" t="s">
        <v>18</v>
      </c>
      <c r="S22" s="94">
        <f t="shared" ref="S22:AD22" si="11">S20-S21</f>
        <v>186843.75168945733</v>
      </c>
      <c r="T22" s="94">
        <f t="shared" si="11"/>
        <v>-64779.780706985621</v>
      </c>
      <c r="U22" s="94">
        <f t="shared" si="11"/>
        <v>66225.678237319458</v>
      </c>
      <c r="V22" s="94">
        <f t="shared" si="11"/>
        <v>69183.127880549058</v>
      </c>
      <c r="W22" s="538">
        <f t="shared" si="11"/>
        <v>1784.635694219498</v>
      </c>
      <c r="X22" s="538">
        <f t="shared" si="11"/>
        <v>-41386.08436311176</v>
      </c>
      <c r="Y22" s="538">
        <f t="shared" si="11"/>
        <v>191087.24670480099</v>
      </c>
      <c r="Z22" s="538">
        <f t="shared" si="11"/>
        <v>-93771.892436682363</v>
      </c>
      <c r="AA22" s="94">
        <f t="shared" si="11"/>
        <v>0</v>
      </c>
      <c r="AB22" s="94">
        <f t="shared" si="11"/>
        <v>0</v>
      </c>
      <c r="AC22" s="94">
        <f t="shared" si="11"/>
        <v>0</v>
      </c>
      <c r="AD22" s="268">
        <f t="shared" si="11"/>
        <v>0</v>
      </c>
      <c r="AE22" s="97">
        <f t="shared" si="2"/>
        <v>315186.68269956659</v>
      </c>
      <c r="AF22" s="98">
        <f>SUM(S22:AD22)</f>
        <v>315186.68269956659</v>
      </c>
    </row>
    <row r="23" spans="1:32" s="22" customFormat="1">
      <c r="A23" s="379" t="s">
        <v>28</v>
      </c>
      <c r="B23" s="299" t="s">
        <v>86</v>
      </c>
      <c r="C23" s="311">
        <v>1044341.9301</v>
      </c>
      <c r="D23" s="311">
        <v>1129538.5781</v>
      </c>
      <c r="E23" s="311">
        <v>1381849.6714999999</v>
      </c>
      <c r="F23" s="311">
        <v>1304739.4735000001</v>
      </c>
      <c r="G23" s="326">
        <v>1218677.6336000001</v>
      </c>
      <c r="H23" s="326">
        <v>1518024.368</v>
      </c>
      <c r="I23" s="326">
        <v>1331464.7058999999</v>
      </c>
      <c r="J23" s="326">
        <v>1119392.8709</v>
      </c>
      <c r="K23" s="48">
        <v>1354726.4812</v>
      </c>
      <c r="L23" s="48">
        <v>1124526.1735</v>
      </c>
      <c r="M23" s="311">
        <v>1373154.1680000001</v>
      </c>
      <c r="N23" s="326">
        <v>1405703.5760999999</v>
      </c>
      <c r="O23" s="301">
        <f t="shared" si="0"/>
        <v>10048029.2316</v>
      </c>
      <c r="P23" s="302">
        <f t="shared" ref="P23:P46" si="12">SUM(C23:N23)</f>
        <v>15306139.630399998</v>
      </c>
      <c r="Q23" s="316"/>
      <c r="R23" s="33" t="s">
        <v>86</v>
      </c>
      <c r="S23" s="48">
        <v>585207.04509999999</v>
      </c>
      <c r="T23" s="48">
        <v>635501.10309999995</v>
      </c>
      <c r="U23" s="48">
        <v>747780.12150000001</v>
      </c>
      <c r="V23" s="48">
        <v>772283.00349999999</v>
      </c>
      <c r="W23" s="267">
        <v>700386.60860000004</v>
      </c>
      <c r="X23" s="267">
        <v>875171.33799999999</v>
      </c>
      <c r="Y23" s="267">
        <v>734724.78590000002</v>
      </c>
      <c r="Z23" s="267">
        <v>648812.1409</v>
      </c>
      <c r="AA23" s="48">
        <v>751550.63119999995</v>
      </c>
      <c r="AB23" s="48">
        <v>673062.28350000002</v>
      </c>
      <c r="AC23" s="48">
        <v>794262.98800000001</v>
      </c>
      <c r="AD23" s="267">
        <v>765760.22609999997</v>
      </c>
      <c r="AE23" s="49">
        <f t="shared" si="2"/>
        <v>5699866.1465999996</v>
      </c>
      <c r="AF23" s="50">
        <f t="shared" si="3"/>
        <v>8684502.2753999997</v>
      </c>
    </row>
    <row r="24" spans="1:32" s="22" customFormat="1">
      <c r="A24" s="310"/>
      <c r="B24" s="299" t="s">
        <v>96</v>
      </c>
      <c r="C24" s="311">
        <v>1300626.1177000001</v>
      </c>
      <c r="D24" s="311">
        <v>1475519.7808000001</v>
      </c>
      <c r="E24" s="311">
        <v>1125523.5504000001</v>
      </c>
      <c r="F24" s="311">
        <v>1547711.0651</v>
      </c>
      <c r="G24" s="326">
        <v>1453615.7064</v>
      </c>
      <c r="H24" s="326">
        <v>1950748.4757999999</v>
      </c>
      <c r="I24" s="326">
        <v>1200871.5426</v>
      </c>
      <c r="J24" s="326">
        <v>1075698.0436</v>
      </c>
      <c r="K24" s="48">
        <v>1231475.4099000001</v>
      </c>
      <c r="L24" s="48">
        <v>1355951.3084</v>
      </c>
      <c r="M24" s="311">
        <v>1389675.273</v>
      </c>
      <c r="N24" s="326">
        <v>1411029.3045999999</v>
      </c>
      <c r="O24" s="301">
        <f t="shared" si="0"/>
        <v>11130314.282400001</v>
      </c>
      <c r="P24" s="302">
        <f t="shared" si="12"/>
        <v>16518445.578300001</v>
      </c>
      <c r="Q24" s="316"/>
      <c r="R24" s="33" t="s">
        <v>96</v>
      </c>
      <c r="S24" s="48">
        <v>736691.32270000002</v>
      </c>
      <c r="T24" s="48">
        <v>881115.66079999995</v>
      </c>
      <c r="U24" s="48">
        <v>640315.18039999995</v>
      </c>
      <c r="V24" s="48">
        <v>932024.76509999996</v>
      </c>
      <c r="W24" s="267">
        <v>829151.49639999995</v>
      </c>
      <c r="X24" s="267">
        <v>1174802.2657999999</v>
      </c>
      <c r="Y24" s="267">
        <v>697346.72259999998</v>
      </c>
      <c r="Z24" s="267">
        <v>609188.95860000001</v>
      </c>
      <c r="AA24" s="48">
        <v>717240.63989999995</v>
      </c>
      <c r="AB24" s="48">
        <v>831354.02839999995</v>
      </c>
      <c r="AC24" s="48">
        <v>874786.01300000004</v>
      </c>
      <c r="AD24" s="267">
        <v>854769.17460000003</v>
      </c>
      <c r="AE24" s="49">
        <f t="shared" si="2"/>
        <v>6500636.3724000007</v>
      </c>
      <c r="AF24" s="50">
        <f t="shared" si="3"/>
        <v>9778786.2282999996</v>
      </c>
    </row>
    <row r="25" spans="1:32" s="22" customFormat="1">
      <c r="A25" s="310"/>
      <c r="B25" s="299" t="s">
        <v>119</v>
      </c>
      <c r="C25" s="311">
        <v>1240203.4286</v>
      </c>
      <c r="D25" s="311">
        <v>1525302.4912</v>
      </c>
      <c r="E25" s="311">
        <v>1389634.6968</v>
      </c>
      <c r="F25" s="311">
        <v>1478822.3539</v>
      </c>
      <c r="G25" s="326">
        <v>1497772.6043</v>
      </c>
      <c r="H25" s="326">
        <v>1545144.3393000001</v>
      </c>
      <c r="I25" s="326">
        <v>1683862.4504</v>
      </c>
      <c r="J25" s="326">
        <v>1168479.3711000001</v>
      </c>
      <c r="K25" s="48">
        <v>1468799.7455</v>
      </c>
      <c r="L25" s="48">
        <v>1368950.3853</v>
      </c>
      <c r="M25" s="311">
        <v>1312453.7456</v>
      </c>
      <c r="N25" s="326">
        <v>1581307.7759</v>
      </c>
      <c r="O25" s="301">
        <f t="shared" si="0"/>
        <v>11529221.735599998</v>
      </c>
      <c r="P25" s="302">
        <f t="shared" si="12"/>
        <v>17260733.387899999</v>
      </c>
      <c r="Q25" s="316"/>
      <c r="R25" s="33" t="s">
        <v>119</v>
      </c>
      <c r="S25" s="48">
        <v>756989.83860000002</v>
      </c>
      <c r="T25" s="48">
        <v>958243.08120000002</v>
      </c>
      <c r="U25" s="48">
        <v>874785.30680000002</v>
      </c>
      <c r="V25" s="48">
        <v>924178.23389999999</v>
      </c>
      <c r="W25" s="267">
        <v>921341.52430000005</v>
      </c>
      <c r="X25" s="267">
        <v>975915.78929999995</v>
      </c>
      <c r="Y25" s="267">
        <v>1064776.3004000001</v>
      </c>
      <c r="Z25" s="267">
        <v>739386.59109999996</v>
      </c>
      <c r="AA25" s="48">
        <v>897807.44550000003</v>
      </c>
      <c r="AB25" s="48">
        <v>847102.6753</v>
      </c>
      <c r="AC25" s="48">
        <v>837770.23560000001</v>
      </c>
      <c r="AD25" s="267">
        <v>1003441.7559</v>
      </c>
      <c r="AE25" s="49">
        <f t="shared" si="2"/>
        <v>7215616.6655999999</v>
      </c>
      <c r="AF25" s="50">
        <f t="shared" si="3"/>
        <v>10801738.777899999</v>
      </c>
    </row>
    <row r="26" spans="1:32" s="22" customFormat="1">
      <c r="A26" s="310"/>
      <c r="B26" s="299" t="s">
        <v>124</v>
      </c>
      <c r="C26" s="311">
        <v>1346475.3637000001</v>
      </c>
      <c r="D26" s="311">
        <v>1367964.7065999999</v>
      </c>
      <c r="E26" s="311">
        <v>1501846.3651999999</v>
      </c>
      <c r="F26" s="311">
        <v>1392343.9153</v>
      </c>
      <c r="G26" s="326">
        <v>1735241.1447000001</v>
      </c>
      <c r="H26" s="326">
        <v>1658471.7514</v>
      </c>
      <c r="I26" s="326">
        <v>1563015.8913</v>
      </c>
      <c r="J26" s="326">
        <v>1442435.4282</v>
      </c>
      <c r="K26" s="48">
        <v>1393077.2598999999</v>
      </c>
      <c r="L26" s="48">
        <v>1302044.7175</v>
      </c>
      <c r="M26" s="311">
        <v>1427293.0841999999</v>
      </c>
      <c r="N26" s="326">
        <v>1353581.6248000001</v>
      </c>
      <c r="O26" s="301">
        <f t="shared" si="0"/>
        <v>12007794.566399999</v>
      </c>
      <c r="P26" s="302">
        <f t="shared" si="12"/>
        <v>17483791.252799999</v>
      </c>
      <c r="Q26" s="316"/>
      <c r="R26" s="30" t="s">
        <v>124</v>
      </c>
      <c r="S26" s="48">
        <v>836916.35369999998</v>
      </c>
      <c r="T26" s="48">
        <v>852988.85660000006</v>
      </c>
      <c r="U26" s="48">
        <v>941680.4852</v>
      </c>
      <c r="V26" s="48">
        <v>898144.75529999996</v>
      </c>
      <c r="W26" s="267">
        <v>1142937.8847000001</v>
      </c>
      <c r="X26" s="267">
        <v>1067056.3314</v>
      </c>
      <c r="Y26" s="267">
        <v>979213.27130000002</v>
      </c>
      <c r="Z26" s="267">
        <v>939498.24820000003</v>
      </c>
      <c r="AA26" s="48">
        <v>871675.10990000004</v>
      </c>
      <c r="AB26" s="48">
        <v>812271.87749999994</v>
      </c>
      <c r="AC26" s="48">
        <v>908701.86419999995</v>
      </c>
      <c r="AD26" s="267">
        <v>845683.49479999999</v>
      </c>
      <c r="AE26" s="49">
        <f t="shared" si="2"/>
        <v>7658436.1864</v>
      </c>
      <c r="AF26" s="50">
        <f t="shared" si="3"/>
        <v>11096768.532799998</v>
      </c>
    </row>
    <row r="27" spans="1:32" s="22" customFormat="1">
      <c r="A27" s="476"/>
      <c r="B27" s="299" t="s">
        <v>139</v>
      </c>
      <c r="C27" s="311">
        <v>1207052.0948000001</v>
      </c>
      <c r="D27" s="326">
        <v>1365845.5323000001</v>
      </c>
      <c r="E27" s="326">
        <v>1212881.1810999999</v>
      </c>
      <c r="F27" s="326">
        <v>1436329.0691</v>
      </c>
      <c r="G27" s="326">
        <v>1410388.5917</v>
      </c>
      <c r="H27" s="326">
        <v>1257542.8696999999</v>
      </c>
      <c r="I27" s="326">
        <v>1285725.8012000001</v>
      </c>
      <c r="J27" s="326">
        <v>1081536.2404</v>
      </c>
      <c r="K27" s="267">
        <v>920328.87520000001</v>
      </c>
      <c r="L27" s="267">
        <v>1139468.8245000001</v>
      </c>
      <c r="M27" s="327">
        <v>1141170.1455999999</v>
      </c>
      <c r="N27" s="48">
        <v>1247371.3500999999</v>
      </c>
      <c r="O27" s="301">
        <f t="shared" si="0"/>
        <v>10257301.380299998</v>
      </c>
      <c r="P27" s="302">
        <f t="shared" ref="P27" si="13">SUM(C27:N27)</f>
        <v>14705640.575699998</v>
      </c>
      <c r="Q27" s="316"/>
      <c r="R27" s="30" t="s">
        <v>139</v>
      </c>
      <c r="S27" s="48">
        <v>782467.99479999999</v>
      </c>
      <c r="T27" s="267">
        <v>893994.42229999998</v>
      </c>
      <c r="U27" s="267">
        <v>791055.59109999996</v>
      </c>
      <c r="V27" s="267">
        <v>931689.88910000003</v>
      </c>
      <c r="W27" s="267">
        <v>898864.61170000001</v>
      </c>
      <c r="X27" s="267">
        <v>787825.99970000004</v>
      </c>
      <c r="Y27" s="267">
        <v>817465.74120000005</v>
      </c>
      <c r="Z27" s="267">
        <v>668104.19039999996</v>
      </c>
      <c r="AA27" s="267">
        <v>582806.93519999995</v>
      </c>
      <c r="AB27" s="267">
        <v>714096.66449999996</v>
      </c>
      <c r="AC27" s="70">
        <v>721220.29559999995</v>
      </c>
      <c r="AD27" s="267">
        <v>789471.01009999996</v>
      </c>
      <c r="AE27" s="49">
        <f t="shared" si="2"/>
        <v>6571468.4402999999</v>
      </c>
      <c r="AF27" s="50">
        <f t="shared" ref="AF27" si="14">SUM(S27:AD27)</f>
        <v>9379063.3456999995</v>
      </c>
    </row>
    <row r="28" spans="1:32" s="22" customFormat="1">
      <c r="A28" s="310"/>
      <c r="B28" s="299" t="s">
        <v>193</v>
      </c>
      <c r="C28" s="303">
        <v>1418688.5371999999</v>
      </c>
      <c r="D28" s="304">
        <v>1212601.4598000001</v>
      </c>
      <c r="E28" s="300">
        <v>1345346.2973</v>
      </c>
      <c r="F28" s="304">
        <v>1686977.2699</v>
      </c>
      <c r="G28" s="300">
        <v>1318144.5669</v>
      </c>
      <c r="H28" s="300">
        <v>1529655.0405999999</v>
      </c>
      <c r="I28" s="300">
        <v>1444894.7958</v>
      </c>
      <c r="J28" s="300">
        <v>1204874.9671</v>
      </c>
      <c r="K28" s="149">
        <v>1271881.2698862441</v>
      </c>
      <c r="L28" s="149">
        <v>1227060.9367924945</v>
      </c>
      <c r="M28" s="507">
        <v>1373587.945952476</v>
      </c>
      <c r="N28" s="149">
        <v>1365957.5095366433</v>
      </c>
      <c r="O28" s="301">
        <f t="shared" si="0"/>
        <v>11161182.934600001</v>
      </c>
      <c r="P28" s="302">
        <f t="shared" si="12"/>
        <v>16399670.596767858</v>
      </c>
      <c r="Q28" s="316"/>
      <c r="R28" s="299" t="s">
        <v>193</v>
      </c>
      <c r="S28" s="48">
        <v>863102.99719999998</v>
      </c>
      <c r="T28" s="70">
        <v>709571.41980000003</v>
      </c>
      <c r="U28" s="267">
        <v>772727.13729999994</v>
      </c>
      <c r="V28" s="70">
        <v>991104.75989999995</v>
      </c>
      <c r="W28" s="267">
        <v>761051.38690000004</v>
      </c>
      <c r="X28" s="267">
        <v>899666.42059999995</v>
      </c>
      <c r="Y28" s="267">
        <v>841282.37580000004</v>
      </c>
      <c r="Z28" s="267">
        <v>699992.25710000005</v>
      </c>
      <c r="AA28" s="149">
        <v>710917.69329931622</v>
      </c>
      <c r="AB28" s="149">
        <v>683307.80735315196</v>
      </c>
      <c r="AC28" s="149">
        <v>767414.45989267179</v>
      </c>
      <c r="AD28" s="149">
        <v>759678.44864301162</v>
      </c>
      <c r="AE28" s="49">
        <f t="shared" si="2"/>
        <v>6538498.7546000006</v>
      </c>
      <c r="AF28" s="50">
        <f t="shared" si="3"/>
        <v>9459817.1637881529</v>
      </c>
    </row>
    <row r="29" spans="1:32" s="22" customFormat="1">
      <c r="A29" s="554"/>
      <c r="B29" s="299" t="s">
        <v>194</v>
      </c>
      <c r="C29" s="303">
        <v>1238266.9624994136</v>
      </c>
      <c r="D29" s="303">
        <v>1304691.321968812</v>
      </c>
      <c r="E29" s="300">
        <v>1348269.2388362358</v>
      </c>
      <c r="F29" s="303">
        <v>1389716.5986661499</v>
      </c>
      <c r="G29" s="300">
        <v>1374381.3088622149</v>
      </c>
      <c r="H29" s="300">
        <v>1453075.0373886484</v>
      </c>
      <c r="I29" s="300">
        <v>1420585.5929124744</v>
      </c>
      <c r="J29" s="300">
        <v>1269389.1244634371</v>
      </c>
      <c r="K29" s="48">
        <v>1271881.2698862441</v>
      </c>
      <c r="L29" s="48">
        <v>1227060.9367924945</v>
      </c>
      <c r="M29" s="303">
        <v>1373587.945952476</v>
      </c>
      <c r="N29" s="48">
        <v>1365957.5095366433</v>
      </c>
      <c r="O29" s="301">
        <f t="shared" si="0"/>
        <v>10798375.185597386</v>
      </c>
      <c r="P29" s="302">
        <f t="shared" si="12"/>
        <v>16036862.847765245</v>
      </c>
      <c r="Q29" s="316"/>
      <c r="R29" s="299" t="s">
        <v>194</v>
      </c>
      <c r="S29" s="48">
        <v>698836.50775401969</v>
      </c>
      <c r="T29" s="48">
        <v>734031.8979280293</v>
      </c>
      <c r="U29" s="48">
        <v>758569.22105046082</v>
      </c>
      <c r="V29" s="48">
        <v>785966.98179997364</v>
      </c>
      <c r="W29" s="267">
        <v>770758.08233314275</v>
      </c>
      <c r="X29" s="267">
        <v>815772.63375921478</v>
      </c>
      <c r="Y29" s="267">
        <v>791093.65153800522</v>
      </c>
      <c r="Z29" s="267">
        <v>722945.81653158402</v>
      </c>
      <c r="AA29" s="48">
        <v>710917.69329931622</v>
      </c>
      <c r="AB29" s="48">
        <v>683307.80735315196</v>
      </c>
      <c r="AC29" s="48">
        <v>767414.45989267179</v>
      </c>
      <c r="AD29" s="267">
        <v>759678.44864301162</v>
      </c>
      <c r="AE29" s="49">
        <f t="shared" si="2"/>
        <v>6077974.7926944299</v>
      </c>
      <c r="AF29" s="50">
        <f t="shared" si="3"/>
        <v>8999293.2018825803</v>
      </c>
    </row>
    <row r="30" spans="1:32" s="22" customFormat="1" ht="13.5" thickBot="1">
      <c r="A30" s="555"/>
      <c r="B30" s="305" t="s">
        <v>18</v>
      </c>
      <c r="C30" s="345">
        <f t="shared" ref="C30:N30" si="15">C28-C29</f>
        <v>180421.57470058626</v>
      </c>
      <c r="D30" s="345">
        <f t="shared" si="15"/>
        <v>-92089.86216881196</v>
      </c>
      <c r="E30" s="345">
        <f t="shared" si="15"/>
        <v>-2922.9415362358559</v>
      </c>
      <c r="F30" s="345">
        <f t="shared" si="15"/>
        <v>297260.67123385007</v>
      </c>
      <c r="G30" s="356">
        <f t="shared" si="15"/>
        <v>-56236.741962214932</v>
      </c>
      <c r="H30" s="356">
        <f t="shared" si="15"/>
        <v>76580.003211351577</v>
      </c>
      <c r="I30" s="356">
        <f t="shared" si="15"/>
        <v>24309.202887525549</v>
      </c>
      <c r="J30" s="356">
        <f t="shared" si="15"/>
        <v>-64514.157363437116</v>
      </c>
      <c r="K30" s="253">
        <f t="shared" si="15"/>
        <v>0</v>
      </c>
      <c r="L30" s="253">
        <f t="shared" si="15"/>
        <v>0</v>
      </c>
      <c r="M30" s="345">
        <f t="shared" si="15"/>
        <v>0</v>
      </c>
      <c r="N30" s="356">
        <f t="shared" si="15"/>
        <v>0</v>
      </c>
      <c r="O30" s="306">
        <f t="shared" si="0"/>
        <v>362807.74900261359</v>
      </c>
      <c r="P30" s="307">
        <f t="shared" si="12"/>
        <v>362807.74900261359</v>
      </c>
      <c r="Q30" s="316"/>
      <c r="R30" s="31" t="s">
        <v>18</v>
      </c>
      <c r="S30" s="253">
        <f t="shared" ref="S30:AD30" si="16">S28-S29</f>
        <v>164266.48944598029</v>
      </c>
      <c r="T30" s="253">
        <f t="shared" si="16"/>
        <v>-24460.478128029266</v>
      </c>
      <c r="U30" s="253">
        <f t="shared" si="16"/>
        <v>14157.916249539121</v>
      </c>
      <c r="V30" s="253">
        <f t="shared" si="16"/>
        <v>205137.77810002631</v>
      </c>
      <c r="W30" s="268">
        <f t="shared" si="16"/>
        <v>-9706.6954331427114</v>
      </c>
      <c r="X30" s="268">
        <f t="shared" si="16"/>
        <v>83893.786840785178</v>
      </c>
      <c r="Y30" s="268">
        <f t="shared" si="16"/>
        <v>50188.724261994823</v>
      </c>
      <c r="Z30" s="268">
        <f t="shared" si="16"/>
        <v>-22953.55943158397</v>
      </c>
      <c r="AA30" s="253">
        <f t="shared" si="16"/>
        <v>0</v>
      </c>
      <c r="AB30" s="253">
        <f t="shared" si="16"/>
        <v>0</v>
      </c>
      <c r="AC30" s="253">
        <f t="shared" si="16"/>
        <v>0</v>
      </c>
      <c r="AD30" s="268">
        <f t="shared" si="16"/>
        <v>0</v>
      </c>
      <c r="AE30" s="97">
        <f t="shared" si="2"/>
        <v>460523.96190556977</v>
      </c>
      <c r="AF30" s="98">
        <f t="shared" si="3"/>
        <v>460523.96190556977</v>
      </c>
    </row>
    <row r="31" spans="1:32" s="22" customFormat="1">
      <c r="A31" s="379" t="s">
        <v>141</v>
      </c>
      <c r="B31" s="299" t="s">
        <v>86</v>
      </c>
      <c r="C31" s="311">
        <v>127569.5</v>
      </c>
      <c r="D31" s="311">
        <v>121003</v>
      </c>
      <c r="E31" s="311">
        <v>190317.11</v>
      </c>
      <c r="F31" s="311">
        <v>174851.75</v>
      </c>
      <c r="G31" s="326">
        <v>145206.14000000001</v>
      </c>
      <c r="H31" s="326">
        <v>186975.88</v>
      </c>
      <c r="I31" s="326">
        <v>279821.8</v>
      </c>
      <c r="J31" s="326">
        <v>92043.01</v>
      </c>
      <c r="K31" s="48">
        <v>198991.71</v>
      </c>
      <c r="L31" s="48">
        <v>138591.10999999999</v>
      </c>
      <c r="M31" s="311">
        <v>116483.4</v>
      </c>
      <c r="N31" s="326">
        <v>212827.49</v>
      </c>
      <c r="O31" s="301">
        <f t="shared" si="0"/>
        <v>1317788.19</v>
      </c>
      <c r="P31" s="302">
        <f t="shared" ref="P31:P38" si="17">SUM(C31:N31)</f>
        <v>1984681.8999999997</v>
      </c>
      <c r="Q31" s="316"/>
      <c r="R31" s="33" t="s">
        <v>86</v>
      </c>
      <c r="S31" s="48">
        <v>60874.12</v>
      </c>
      <c r="T31" s="48">
        <v>59503.68</v>
      </c>
      <c r="U31" s="48">
        <v>99506.43</v>
      </c>
      <c r="V31" s="48">
        <v>85843.5</v>
      </c>
      <c r="W31" s="267">
        <v>72906.509999999995</v>
      </c>
      <c r="X31" s="267">
        <v>95027.23</v>
      </c>
      <c r="Y31" s="267">
        <v>143973.25</v>
      </c>
      <c r="Z31" s="267">
        <v>47374.51</v>
      </c>
      <c r="AA31" s="48">
        <v>103445.01</v>
      </c>
      <c r="AB31" s="48">
        <v>72513.53</v>
      </c>
      <c r="AC31" s="48">
        <v>55458.66</v>
      </c>
      <c r="AD31" s="267">
        <v>113211.48</v>
      </c>
      <c r="AE31" s="49">
        <f t="shared" si="2"/>
        <v>665009.23</v>
      </c>
      <c r="AF31" s="50">
        <f t="shared" ref="AF31:AF38" si="18">SUM(S31:AD31)</f>
        <v>1009637.91</v>
      </c>
    </row>
    <row r="32" spans="1:32" s="22" customFormat="1">
      <c r="A32" s="310"/>
      <c r="B32" s="299" t="s">
        <v>96</v>
      </c>
      <c r="C32" s="311">
        <v>246816.99</v>
      </c>
      <c r="D32" s="311">
        <v>111305.01</v>
      </c>
      <c r="E32" s="311">
        <v>228454.28</v>
      </c>
      <c r="F32" s="311">
        <v>149619.6</v>
      </c>
      <c r="G32" s="326">
        <v>131854.88</v>
      </c>
      <c r="H32" s="326">
        <v>217367.33</v>
      </c>
      <c r="I32" s="326">
        <v>168899.23</v>
      </c>
      <c r="J32" s="326">
        <v>178439.81</v>
      </c>
      <c r="K32" s="48">
        <v>129712.4</v>
      </c>
      <c r="L32" s="48">
        <v>142493.60999999999</v>
      </c>
      <c r="M32" s="311">
        <v>184905</v>
      </c>
      <c r="N32" s="326">
        <v>156023.88</v>
      </c>
      <c r="O32" s="301">
        <f t="shared" si="0"/>
        <v>1432757.1300000001</v>
      </c>
      <c r="P32" s="302">
        <f t="shared" si="17"/>
        <v>2045892.02</v>
      </c>
      <c r="Q32" s="316"/>
      <c r="R32" s="33" t="s">
        <v>96</v>
      </c>
      <c r="S32" s="48">
        <v>135859.60999999999</v>
      </c>
      <c r="T32" s="48">
        <v>59417.64</v>
      </c>
      <c r="U32" s="48">
        <v>122746.5</v>
      </c>
      <c r="V32" s="48">
        <v>83820</v>
      </c>
      <c r="W32" s="267">
        <v>73633.259999999995</v>
      </c>
      <c r="X32" s="267">
        <v>117251.02</v>
      </c>
      <c r="Y32" s="267">
        <v>94626.95</v>
      </c>
      <c r="Z32" s="267">
        <v>103316.58</v>
      </c>
      <c r="AA32" s="48">
        <v>77341.009999999995</v>
      </c>
      <c r="AB32" s="48">
        <v>85561.58</v>
      </c>
      <c r="AC32" s="48">
        <v>111523.1</v>
      </c>
      <c r="AD32" s="267">
        <v>93849.16</v>
      </c>
      <c r="AE32" s="49">
        <f t="shared" si="2"/>
        <v>790671.55999999994</v>
      </c>
      <c r="AF32" s="50">
        <f t="shared" si="18"/>
        <v>1158946.4099999999</v>
      </c>
    </row>
    <row r="33" spans="1:32" s="22" customFormat="1">
      <c r="A33" s="310"/>
      <c r="B33" s="299" t="s">
        <v>119</v>
      </c>
      <c r="C33" s="311">
        <v>124646.46</v>
      </c>
      <c r="D33" s="311">
        <v>182058.81</v>
      </c>
      <c r="E33" s="311">
        <v>179063.95860000001</v>
      </c>
      <c r="F33" s="311">
        <v>155609.47380000001</v>
      </c>
      <c r="G33" s="326">
        <v>169445.45180000001</v>
      </c>
      <c r="H33" s="326">
        <v>202510.61470000001</v>
      </c>
      <c r="I33" s="326">
        <v>200119.57</v>
      </c>
      <c r="J33" s="326">
        <v>116101.06</v>
      </c>
      <c r="K33" s="48">
        <v>136205.47</v>
      </c>
      <c r="L33" s="48">
        <v>205497.4</v>
      </c>
      <c r="M33" s="311">
        <v>188394.66450000001</v>
      </c>
      <c r="N33" s="326">
        <v>132869.57999999999</v>
      </c>
      <c r="O33" s="301">
        <f t="shared" si="0"/>
        <v>1329555.3989000001</v>
      </c>
      <c r="P33" s="302">
        <f t="shared" si="17"/>
        <v>1992522.5134000001</v>
      </c>
      <c r="Q33" s="316"/>
      <c r="R33" s="33" t="s">
        <v>119</v>
      </c>
      <c r="S33" s="48">
        <v>74143.070000000007</v>
      </c>
      <c r="T33" s="48">
        <v>109428.55</v>
      </c>
      <c r="U33" s="48">
        <v>105277.1986</v>
      </c>
      <c r="V33" s="48">
        <v>93360.883799999996</v>
      </c>
      <c r="W33" s="267">
        <v>100037.87179999999</v>
      </c>
      <c r="X33" s="267">
        <v>122556.6247</v>
      </c>
      <c r="Y33" s="267">
        <v>116294.98</v>
      </c>
      <c r="Z33" s="267">
        <v>71706.25</v>
      </c>
      <c r="AA33" s="48">
        <v>83701.42</v>
      </c>
      <c r="AB33" s="48">
        <v>126981.41</v>
      </c>
      <c r="AC33" s="48">
        <v>114470.1045</v>
      </c>
      <c r="AD33" s="267">
        <v>81176.33</v>
      </c>
      <c r="AE33" s="49">
        <f t="shared" si="2"/>
        <v>792805.42890000006</v>
      </c>
      <c r="AF33" s="50">
        <f t="shared" si="18"/>
        <v>1199134.6934000002</v>
      </c>
    </row>
    <row r="34" spans="1:32" s="22" customFormat="1">
      <c r="A34" s="310"/>
      <c r="B34" s="299" t="s">
        <v>124</v>
      </c>
      <c r="C34" s="311">
        <v>279603.44179999997</v>
      </c>
      <c r="D34" s="311">
        <v>166296.72930000001</v>
      </c>
      <c r="E34" s="311">
        <v>159980.49979999999</v>
      </c>
      <c r="F34" s="311">
        <v>169403.43150000001</v>
      </c>
      <c r="G34" s="326">
        <v>170248.196</v>
      </c>
      <c r="H34" s="326">
        <v>246164.7162</v>
      </c>
      <c r="I34" s="326">
        <v>217530.05069999999</v>
      </c>
      <c r="J34" s="326">
        <v>199442.45170000001</v>
      </c>
      <c r="K34" s="48">
        <v>158937.6917</v>
      </c>
      <c r="L34" s="48">
        <v>196471.7334</v>
      </c>
      <c r="M34" s="311">
        <v>225770.56</v>
      </c>
      <c r="N34" s="326">
        <v>264339.74</v>
      </c>
      <c r="O34" s="301">
        <f t="shared" si="0"/>
        <v>1608669.517</v>
      </c>
      <c r="P34" s="302">
        <f t="shared" si="17"/>
        <v>2454189.2421000004</v>
      </c>
      <c r="Q34" s="316"/>
      <c r="R34" s="30" t="s">
        <v>124</v>
      </c>
      <c r="S34" s="48">
        <v>158911.0018</v>
      </c>
      <c r="T34" s="48">
        <v>97937.949299999993</v>
      </c>
      <c r="U34" s="48">
        <v>95035.6198</v>
      </c>
      <c r="V34" s="48">
        <v>101887.6315</v>
      </c>
      <c r="W34" s="267">
        <v>104629.28599999999</v>
      </c>
      <c r="X34" s="267">
        <v>149730.33619999999</v>
      </c>
      <c r="Y34" s="267">
        <v>136692.7507</v>
      </c>
      <c r="Z34" s="267">
        <v>124439.3717</v>
      </c>
      <c r="AA34" s="48">
        <v>97340.701700000005</v>
      </c>
      <c r="AB34" s="48">
        <v>121722.35340000001</v>
      </c>
      <c r="AC34" s="48">
        <v>138387.42000000001</v>
      </c>
      <c r="AD34" s="267">
        <v>167394.49</v>
      </c>
      <c r="AE34" s="49">
        <f t="shared" si="2"/>
        <v>969263.94700000004</v>
      </c>
      <c r="AF34" s="50">
        <f t="shared" si="18"/>
        <v>1494108.9120999998</v>
      </c>
    </row>
    <row r="35" spans="1:32" s="22" customFormat="1">
      <c r="A35" s="475"/>
      <c r="B35" s="299" t="s">
        <v>139</v>
      </c>
      <c r="C35" s="311">
        <v>202718.1</v>
      </c>
      <c r="D35" s="300">
        <v>232898.342</v>
      </c>
      <c r="E35" s="300">
        <v>155264.32999999999</v>
      </c>
      <c r="F35" s="300">
        <v>155551.258</v>
      </c>
      <c r="G35" s="300">
        <v>231982.342</v>
      </c>
      <c r="H35" s="300">
        <v>214706.584</v>
      </c>
      <c r="I35" s="300">
        <v>238069.334</v>
      </c>
      <c r="J35" s="300">
        <v>227785.79199999999</v>
      </c>
      <c r="K35" s="267">
        <v>238276.28599999999</v>
      </c>
      <c r="L35" s="267">
        <v>190852.45269999999</v>
      </c>
      <c r="M35" s="304">
        <v>280449.82909999997</v>
      </c>
      <c r="N35" s="48">
        <v>183750.0797</v>
      </c>
      <c r="O35" s="301">
        <f t="shared" si="0"/>
        <v>1658976.0819999999</v>
      </c>
      <c r="P35" s="302">
        <f t="shared" ref="P35" si="19">SUM(C35:N35)</f>
        <v>2552304.7294999999</v>
      </c>
      <c r="Q35" s="316"/>
      <c r="R35" s="30" t="s">
        <v>139</v>
      </c>
      <c r="S35" s="48">
        <v>126044.98</v>
      </c>
      <c r="T35" s="267">
        <v>150913.00200000001</v>
      </c>
      <c r="U35" s="267">
        <v>101233.64</v>
      </c>
      <c r="V35" s="267">
        <v>91029.648000000001</v>
      </c>
      <c r="W35" s="267">
        <v>148766.07199999999</v>
      </c>
      <c r="X35" s="267">
        <v>134927.15400000001</v>
      </c>
      <c r="Y35" s="267">
        <v>133109.734</v>
      </c>
      <c r="Z35" s="267">
        <v>145328.552</v>
      </c>
      <c r="AA35" s="267">
        <v>148176.86600000001</v>
      </c>
      <c r="AB35" s="267">
        <v>100442.5527</v>
      </c>
      <c r="AC35" s="70">
        <v>150410.5791</v>
      </c>
      <c r="AD35" s="267">
        <v>119243.3397</v>
      </c>
      <c r="AE35" s="49">
        <f t="shared" si="2"/>
        <v>1031352.782</v>
      </c>
      <c r="AF35" s="50">
        <f t="shared" ref="AF35" si="20">SUM(S35:AD35)</f>
        <v>1549626.1194999998</v>
      </c>
    </row>
    <row r="36" spans="1:32" s="22" customFormat="1">
      <c r="A36" s="310"/>
      <c r="B36" s="299" t="s">
        <v>193</v>
      </c>
      <c r="C36" s="303">
        <v>273862.80619999999</v>
      </c>
      <c r="D36" s="304">
        <v>348339.83250000002</v>
      </c>
      <c r="E36" s="300">
        <v>205023.27960000001</v>
      </c>
      <c r="F36" s="304">
        <v>386528.38050000003</v>
      </c>
      <c r="G36" s="300">
        <v>258732.91209999999</v>
      </c>
      <c r="H36" s="300">
        <v>365339.87430000002</v>
      </c>
      <c r="I36" s="300">
        <v>208901.19500000001</v>
      </c>
      <c r="J36" s="300">
        <v>198135.00399999999</v>
      </c>
      <c r="K36" s="149">
        <v>260236.72845923959</v>
      </c>
      <c r="L36" s="149">
        <v>384122</v>
      </c>
      <c r="M36" s="507">
        <v>262721.36963813845</v>
      </c>
      <c r="N36" s="328">
        <v>337118.04692475888</v>
      </c>
      <c r="O36" s="301">
        <f t="shared" si="0"/>
        <v>2244863.2842000001</v>
      </c>
      <c r="P36" s="302">
        <f t="shared" si="17"/>
        <v>3489061.4292221367</v>
      </c>
      <c r="Q36" s="316"/>
      <c r="R36" s="299" t="s">
        <v>193</v>
      </c>
      <c r="S36" s="48">
        <v>141719.3762</v>
      </c>
      <c r="T36" s="70">
        <v>184217.74249999999</v>
      </c>
      <c r="U36" s="267">
        <v>109916.5496</v>
      </c>
      <c r="V36" s="70">
        <v>200256.21049999999</v>
      </c>
      <c r="W36" s="267">
        <v>140949.76209999999</v>
      </c>
      <c r="X36" s="267">
        <v>198650.01430000001</v>
      </c>
      <c r="Y36" s="267">
        <v>121455.395</v>
      </c>
      <c r="Z36" s="267">
        <v>107732.484</v>
      </c>
      <c r="AA36" s="149">
        <v>144967.72316683846</v>
      </c>
      <c r="AB36" s="149">
        <v>202111.52500000002</v>
      </c>
      <c r="AC36" s="149">
        <v>147107.35734341951</v>
      </c>
      <c r="AD36" s="149">
        <v>172715.50100260205</v>
      </c>
      <c r="AE36" s="49">
        <f t="shared" si="2"/>
        <v>1204897.5341999999</v>
      </c>
      <c r="AF36" s="50">
        <f t="shared" si="18"/>
        <v>1871799.6407128598</v>
      </c>
    </row>
    <row r="37" spans="1:32" s="22" customFormat="1">
      <c r="A37" s="554"/>
      <c r="B37" s="299" t="s">
        <v>194</v>
      </c>
      <c r="C37" s="303">
        <v>271035.16121238028</v>
      </c>
      <c r="D37" s="303">
        <v>308119.16478372988</v>
      </c>
      <c r="E37" s="303">
        <v>252422.39316591184</v>
      </c>
      <c r="F37" s="303">
        <v>307381.01585853088</v>
      </c>
      <c r="G37" s="300">
        <v>326530.17728357762</v>
      </c>
      <c r="H37" s="300">
        <v>235353.95662375548</v>
      </c>
      <c r="I37" s="300">
        <v>327751.72657811956</v>
      </c>
      <c r="J37" s="300">
        <v>297766.43122209003</v>
      </c>
      <c r="K37" s="48">
        <v>260236.72845923959</v>
      </c>
      <c r="L37" s="48">
        <v>384122</v>
      </c>
      <c r="M37" s="303">
        <v>262721.36963813845</v>
      </c>
      <c r="N37" s="326">
        <v>337118.04692475888</v>
      </c>
      <c r="O37" s="301">
        <f t="shared" si="0"/>
        <v>2326360.0267280955</v>
      </c>
      <c r="P37" s="302">
        <f t="shared" si="17"/>
        <v>3570558.1717502321</v>
      </c>
      <c r="Q37" s="316"/>
      <c r="R37" s="299" t="s">
        <v>194</v>
      </c>
      <c r="S37" s="48">
        <v>136592.89418752777</v>
      </c>
      <c r="T37" s="48">
        <v>158623.88950177588</v>
      </c>
      <c r="U37" s="48">
        <v>143630.49808906269</v>
      </c>
      <c r="V37" s="48">
        <v>157434.15193457971</v>
      </c>
      <c r="W37" s="267">
        <v>168948.38282703378</v>
      </c>
      <c r="X37" s="267">
        <v>132279.92628688295</v>
      </c>
      <c r="Y37" s="267">
        <v>169458.72123558202</v>
      </c>
      <c r="Z37" s="267">
        <v>151576.91395163813</v>
      </c>
      <c r="AA37" s="48">
        <v>144967.72316683846</v>
      </c>
      <c r="AB37" s="48">
        <v>202111.52500000002</v>
      </c>
      <c r="AC37" s="48">
        <v>147107.35734341951</v>
      </c>
      <c r="AD37" s="267">
        <v>172715.50100260205</v>
      </c>
      <c r="AE37" s="49">
        <f t="shared" si="2"/>
        <v>1218545.378014083</v>
      </c>
      <c r="AF37" s="50">
        <f t="shared" si="18"/>
        <v>1885447.4845269432</v>
      </c>
    </row>
    <row r="38" spans="1:32" s="22" customFormat="1" ht="15" customHeight="1" thickBot="1">
      <c r="A38" s="555"/>
      <c r="B38" s="305" t="s">
        <v>18</v>
      </c>
      <c r="C38" s="345">
        <f t="shared" ref="C38:N38" si="21">C36-C37</f>
        <v>2827.6449876197148</v>
      </c>
      <c r="D38" s="345">
        <f t="shared" si="21"/>
        <v>40220.667716270138</v>
      </c>
      <c r="E38" s="345">
        <f t="shared" si="21"/>
        <v>-47399.11356591183</v>
      </c>
      <c r="F38" s="345">
        <f t="shared" si="21"/>
        <v>79147.364641469147</v>
      </c>
      <c r="G38" s="356">
        <f t="shared" si="21"/>
        <v>-67797.265183577634</v>
      </c>
      <c r="H38" s="356">
        <f t="shared" si="21"/>
        <v>129985.91767624454</v>
      </c>
      <c r="I38" s="356">
        <f t="shared" si="21"/>
        <v>-118850.53157811955</v>
      </c>
      <c r="J38" s="356">
        <f t="shared" si="21"/>
        <v>-99631.427222090046</v>
      </c>
      <c r="K38" s="253">
        <f t="shared" si="21"/>
        <v>0</v>
      </c>
      <c r="L38" s="253">
        <f t="shared" si="21"/>
        <v>0</v>
      </c>
      <c r="M38" s="345">
        <f t="shared" si="21"/>
        <v>0</v>
      </c>
      <c r="N38" s="356">
        <f t="shared" si="21"/>
        <v>0</v>
      </c>
      <c r="O38" s="306">
        <f t="shared" si="0"/>
        <v>-81496.742528095521</v>
      </c>
      <c r="P38" s="307">
        <f t="shared" si="17"/>
        <v>-81496.742528095521</v>
      </c>
      <c r="Q38" s="316"/>
      <c r="R38" s="31" t="s">
        <v>18</v>
      </c>
      <c r="S38" s="253">
        <f t="shared" ref="S38:AD38" si="22">S36-S37</f>
        <v>5126.4820124722319</v>
      </c>
      <c r="T38" s="253">
        <f t="shared" si="22"/>
        <v>25593.852998224116</v>
      </c>
      <c r="U38" s="253">
        <f t="shared" si="22"/>
        <v>-33713.948489062692</v>
      </c>
      <c r="V38" s="253">
        <f t="shared" si="22"/>
        <v>42822.058565420273</v>
      </c>
      <c r="W38" s="268">
        <f t="shared" si="22"/>
        <v>-27998.620727033791</v>
      </c>
      <c r="X38" s="268">
        <f t="shared" si="22"/>
        <v>66370.088013117056</v>
      </c>
      <c r="Y38" s="268">
        <f t="shared" si="22"/>
        <v>-48003.326235582019</v>
      </c>
      <c r="Z38" s="268">
        <f t="shared" si="22"/>
        <v>-43844.429951638129</v>
      </c>
      <c r="AA38" s="253">
        <f t="shared" si="22"/>
        <v>0</v>
      </c>
      <c r="AB38" s="253">
        <f t="shared" si="22"/>
        <v>0</v>
      </c>
      <c r="AC38" s="253">
        <f t="shared" si="22"/>
        <v>0</v>
      </c>
      <c r="AD38" s="268">
        <f t="shared" si="22"/>
        <v>0</v>
      </c>
      <c r="AE38" s="97">
        <f t="shared" si="2"/>
        <v>-13647.843814082953</v>
      </c>
      <c r="AF38" s="98">
        <f t="shared" si="18"/>
        <v>-13647.843814082953</v>
      </c>
    </row>
    <row r="39" spans="1:32" s="22" customFormat="1">
      <c r="A39" s="443" t="s">
        <v>33</v>
      </c>
      <c r="B39" s="299" t="s">
        <v>86</v>
      </c>
      <c r="C39" s="311"/>
      <c r="D39" s="311"/>
      <c r="E39" s="311"/>
      <c r="F39" s="311"/>
      <c r="G39" s="326"/>
      <c r="H39" s="326"/>
      <c r="I39" s="326"/>
      <c r="J39" s="326"/>
      <c r="K39" s="48"/>
      <c r="L39" s="48"/>
      <c r="M39" s="311">
        <v>127193.83779999999</v>
      </c>
      <c r="N39" s="326">
        <v>74157.873699999996</v>
      </c>
      <c r="O39" s="301">
        <f t="shared" ref="O39:O62" si="23">SUM(C39:J39)</f>
        <v>0</v>
      </c>
      <c r="P39" s="302">
        <f t="shared" si="12"/>
        <v>201351.71149999998</v>
      </c>
      <c r="Q39" s="316"/>
      <c r="R39" s="33" t="s">
        <v>86</v>
      </c>
      <c r="S39" s="48"/>
      <c r="T39" s="48"/>
      <c r="U39" s="48"/>
      <c r="V39" s="48"/>
      <c r="W39" s="267"/>
      <c r="X39" s="267"/>
      <c r="Y39" s="267"/>
      <c r="Z39" s="267"/>
      <c r="AA39" s="48"/>
      <c r="AB39" s="48"/>
      <c r="AC39" s="48">
        <v>-16739.9522</v>
      </c>
      <c r="AD39" s="267">
        <v>-452.12630000000001</v>
      </c>
      <c r="AE39" s="49">
        <f t="shared" ref="AE39:AE62" si="24">SUM(S39:Z39)</f>
        <v>0</v>
      </c>
      <c r="AF39" s="50">
        <f t="shared" si="3"/>
        <v>-17192.0785</v>
      </c>
    </row>
    <row r="40" spans="1:32" s="22" customFormat="1">
      <c r="A40" s="310"/>
      <c r="B40" s="299" t="s">
        <v>96</v>
      </c>
      <c r="C40" s="311">
        <v>19980.292700000002</v>
      </c>
      <c r="D40" s="311">
        <v>29928.541399999998</v>
      </c>
      <c r="E40" s="311">
        <v>46682.838600000003</v>
      </c>
      <c r="F40" s="311">
        <v>53574.5772</v>
      </c>
      <c r="G40" s="326">
        <v>47722.311099999999</v>
      </c>
      <c r="H40" s="326">
        <v>63676.374600000003</v>
      </c>
      <c r="I40" s="326">
        <v>54030.547100000003</v>
      </c>
      <c r="J40" s="326">
        <v>42088.457199999997</v>
      </c>
      <c r="K40" s="48">
        <v>54246.7192</v>
      </c>
      <c r="L40" s="48">
        <v>54734.287600000003</v>
      </c>
      <c r="M40" s="311">
        <v>55052.186099999999</v>
      </c>
      <c r="N40" s="326">
        <v>12966.758900000001</v>
      </c>
      <c r="O40" s="301">
        <f t="shared" si="23"/>
        <v>357683.9399</v>
      </c>
      <c r="P40" s="302">
        <f t="shared" si="12"/>
        <v>534683.89169999992</v>
      </c>
      <c r="Q40" s="316"/>
      <c r="R40" s="33" t="s">
        <v>96</v>
      </c>
      <c r="S40" s="48">
        <v>3246.2727</v>
      </c>
      <c r="T40" s="48">
        <v>5801.4013999999997</v>
      </c>
      <c r="U40" s="48">
        <v>303.68860000000001</v>
      </c>
      <c r="V40" s="48">
        <v>11223.4172</v>
      </c>
      <c r="W40" s="267">
        <v>14631.2611</v>
      </c>
      <c r="X40" s="267">
        <v>17237.424599999998</v>
      </c>
      <c r="Y40" s="267">
        <v>20487.107100000001</v>
      </c>
      <c r="Z40" s="267">
        <v>17178.017199999998</v>
      </c>
      <c r="AA40" s="48">
        <v>17490.519199999999</v>
      </c>
      <c r="AB40" s="48">
        <v>17267.4676</v>
      </c>
      <c r="AC40" s="48">
        <v>21094.956099999999</v>
      </c>
      <c r="AD40" s="267">
        <v>3187.5288999999998</v>
      </c>
      <c r="AE40" s="49">
        <f t="shared" si="24"/>
        <v>90108.589899999992</v>
      </c>
      <c r="AF40" s="50">
        <f t="shared" si="3"/>
        <v>149149.06169999999</v>
      </c>
    </row>
    <row r="41" spans="1:32" s="22" customFormat="1">
      <c r="A41" s="310"/>
      <c r="B41" s="299" t="s">
        <v>119</v>
      </c>
      <c r="C41" s="311">
        <v>95849.373300000007</v>
      </c>
      <c r="D41" s="311">
        <v>48977.624199999998</v>
      </c>
      <c r="E41" s="311">
        <v>43880.069499999998</v>
      </c>
      <c r="F41" s="311">
        <v>100934.0497</v>
      </c>
      <c r="G41" s="326">
        <v>86089.339300000007</v>
      </c>
      <c r="H41" s="326">
        <v>73735.495999999999</v>
      </c>
      <c r="I41" s="311">
        <v>55239.696100000001</v>
      </c>
      <c r="J41" s="326">
        <v>30517.100600000002</v>
      </c>
      <c r="K41" s="48">
        <v>37709.286200000002</v>
      </c>
      <c r="L41" s="48">
        <v>68259.886899999998</v>
      </c>
      <c r="M41" s="311"/>
      <c r="N41" s="326">
        <v>55094.213900000002</v>
      </c>
      <c r="O41" s="301">
        <f t="shared" si="23"/>
        <v>535222.7487</v>
      </c>
      <c r="P41" s="302">
        <f t="shared" si="12"/>
        <v>696286.13569999998</v>
      </c>
      <c r="Q41" s="316"/>
      <c r="R41" s="33" t="s">
        <v>119</v>
      </c>
      <c r="S41" s="48">
        <v>37918.473299999998</v>
      </c>
      <c r="T41" s="48">
        <v>20594.724200000001</v>
      </c>
      <c r="U41" s="48">
        <v>14753.1695</v>
      </c>
      <c r="V41" s="48">
        <v>38624.539700000001</v>
      </c>
      <c r="W41" s="267">
        <v>34896.159299999999</v>
      </c>
      <c r="X41" s="267">
        <v>22891.026000000002</v>
      </c>
      <c r="Y41" s="267">
        <v>23986.2261</v>
      </c>
      <c r="Z41" s="267">
        <v>6750.1805999999997</v>
      </c>
      <c r="AA41" s="48">
        <v>12693.6062</v>
      </c>
      <c r="AB41" s="48">
        <v>27255.546900000001</v>
      </c>
      <c r="AC41" s="48"/>
      <c r="AD41" s="267">
        <v>17248.603899999998</v>
      </c>
      <c r="AE41" s="49">
        <f t="shared" si="24"/>
        <v>200414.4987</v>
      </c>
      <c r="AF41" s="50">
        <f t="shared" si="3"/>
        <v>257612.25569999998</v>
      </c>
    </row>
    <row r="42" spans="1:32" s="22" customFormat="1">
      <c r="A42" s="310"/>
      <c r="B42" s="299" t="s">
        <v>124</v>
      </c>
      <c r="C42" s="311">
        <v>68422.717600000004</v>
      </c>
      <c r="D42" s="311">
        <v>24365.0173</v>
      </c>
      <c r="E42" s="311">
        <v>30415.045900000001</v>
      </c>
      <c r="F42" s="311">
        <v>106519.3713</v>
      </c>
      <c r="G42" s="326">
        <v>40170.967600000004</v>
      </c>
      <c r="H42" s="326">
        <v>13011.989</v>
      </c>
      <c r="I42" s="311">
        <v>40911.349499999997</v>
      </c>
      <c r="J42" s="326">
        <v>414.68529999999998</v>
      </c>
      <c r="K42" s="48">
        <v>142338.79999999999</v>
      </c>
      <c r="L42" s="48">
        <v>13352.99</v>
      </c>
      <c r="M42" s="311">
        <v>22943.06</v>
      </c>
      <c r="N42" s="326">
        <v>31902.77</v>
      </c>
      <c r="O42" s="301">
        <f t="shared" si="23"/>
        <v>324231.14350000006</v>
      </c>
      <c r="P42" s="302">
        <f t="shared" si="12"/>
        <v>534768.7635</v>
      </c>
      <c r="Q42" s="316"/>
      <c r="R42" s="30" t="s">
        <v>124</v>
      </c>
      <c r="S42" s="48">
        <v>27595.3776</v>
      </c>
      <c r="T42" s="48">
        <v>9541.0673000000006</v>
      </c>
      <c r="U42" s="48">
        <v>10260.6559</v>
      </c>
      <c r="V42" s="48">
        <v>42082.191299999999</v>
      </c>
      <c r="W42" s="267">
        <v>13773.527599999999</v>
      </c>
      <c r="X42" s="267">
        <v>3128.3290000000002</v>
      </c>
      <c r="Y42" s="267">
        <v>6910.2494999999999</v>
      </c>
      <c r="Z42" s="267">
        <v>414.68529999999998</v>
      </c>
      <c r="AA42" s="48">
        <v>30609.52</v>
      </c>
      <c r="AB42" s="48">
        <v>3007.09</v>
      </c>
      <c r="AC42" s="48">
        <v>5802.74</v>
      </c>
      <c r="AD42" s="267">
        <v>8466.0499999999993</v>
      </c>
      <c r="AE42" s="49">
        <f t="shared" si="24"/>
        <v>113706.08349999999</v>
      </c>
      <c r="AF42" s="50">
        <f t="shared" si="3"/>
        <v>161591.48349999997</v>
      </c>
    </row>
    <row r="43" spans="1:32" s="22" customFormat="1">
      <c r="A43" s="475"/>
      <c r="B43" s="299" t="s">
        <v>139</v>
      </c>
      <c r="C43" s="311">
        <v>34159.46</v>
      </c>
      <c r="D43" s="300">
        <v>24375.56</v>
      </c>
      <c r="E43" s="300">
        <v>13026.1</v>
      </c>
      <c r="F43" s="300">
        <v>29646.27</v>
      </c>
      <c r="G43" s="300">
        <v>84501.319999999992</v>
      </c>
      <c r="H43" s="300">
        <v>825.2</v>
      </c>
      <c r="I43" s="300">
        <v>0</v>
      </c>
      <c r="J43" s="300">
        <v>64237.18</v>
      </c>
      <c r="K43" s="267">
        <v>37932.83</v>
      </c>
      <c r="L43" s="267">
        <v>13559.34</v>
      </c>
      <c r="M43" s="304">
        <v>76179.75</v>
      </c>
      <c r="N43" s="48">
        <v>44177.95</v>
      </c>
      <c r="O43" s="301">
        <f t="shared" si="23"/>
        <v>250771.09000000003</v>
      </c>
      <c r="P43" s="302">
        <f t="shared" ref="P43" si="25">SUM(C43:N43)</f>
        <v>422620.96000000008</v>
      </c>
      <c r="Q43" s="316"/>
      <c r="R43" s="30" t="s">
        <v>139</v>
      </c>
      <c r="S43" s="48">
        <v>11261.37</v>
      </c>
      <c r="T43" s="267">
        <v>9363.1200000000008</v>
      </c>
      <c r="U43" s="267">
        <v>-2469.83</v>
      </c>
      <c r="V43" s="267">
        <v>8471.5300000000007</v>
      </c>
      <c r="W43" s="267">
        <v>25013.079999999998</v>
      </c>
      <c r="X43" s="267">
        <v>91.29</v>
      </c>
      <c r="Y43" s="267">
        <v>0</v>
      </c>
      <c r="Z43" s="267">
        <v>17130.14</v>
      </c>
      <c r="AA43" s="267">
        <v>13203.17</v>
      </c>
      <c r="AB43" s="267">
        <v>4180.1099999999997</v>
      </c>
      <c r="AC43" s="70">
        <v>14333.9</v>
      </c>
      <c r="AD43" s="267">
        <v>24676.06</v>
      </c>
      <c r="AE43" s="49">
        <f t="shared" si="24"/>
        <v>68860.700000000012</v>
      </c>
      <c r="AF43" s="50">
        <f t="shared" ref="AF43" si="26">SUM(S43:AD43)</f>
        <v>125253.94</v>
      </c>
    </row>
    <row r="44" spans="1:32" s="22" customFormat="1">
      <c r="A44" s="310"/>
      <c r="B44" s="299" t="s">
        <v>193</v>
      </c>
      <c r="C44" s="303">
        <v>55474.62</v>
      </c>
      <c r="D44" s="304">
        <v>47338.89</v>
      </c>
      <c r="E44" s="300">
        <v>75647.63</v>
      </c>
      <c r="F44" s="304">
        <v>13684.34</v>
      </c>
      <c r="G44" s="300">
        <v>13684.34</v>
      </c>
      <c r="H44" s="300">
        <v>86928.94</v>
      </c>
      <c r="I44" s="300">
        <v>13684.34</v>
      </c>
      <c r="J44" s="300">
        <v>30937.51</v>
      </c>
      <c r="K44" s="149">
        <v>40370</v>
      </c>
      <c r="L44" s="149">
        <v>36951</v>
      </c>
      <c r="M44" s="507">
        <v>30750</v>
      </c>
      <c r="N44" s="328">
        <v>33005</v>
      </c>
      <c r="O44" s="301">
        <f t="shared" si="23"/>
        <v>337380.61000000004</v>
      </c>
      <c r="P44" s="302">
        <f t="shared" si="12"/>
        <v>478456.61000000004</v>
      </c>
      <c r="Q44" s="316"/>
      <c r="R44" s="299" t="s">
        <v>193</v>
      </c>
      <c r="S44" s="48">
        <v>13156.03</v>
      </c>
      <c r="T44" s="70">
        <v>10595.25</v>
      </c>
      <c r="U44" s="267">
        <v>19073.689999999999</v>
      </c>
      <c r="V44" s="70">
        <v>2867.6</v>
      </c>
      <c r="W44" s="267">
        <v>3167.6</v>
      </c>
      <c r="X44" s="267">
        <v>33375.910000000003</v>
      </c>
      <c r="Y44" s="267">
        <v>3138.44</v>
      </c>
      <c r="Z44" s="267">
        <v>8651.49</v>
      </c>
      <c r="AA44" s="149">
        <v>13130</v>
      </c>
      <c r="AB44" s="149">
        <v>11626</v>
      </c>
      <c r="AC44" s="149">
        <v>7380</v>
      </c>
      <c r="AD44" s="149">
        <v>8435</v>
      </c>
      <c r="AE44" s="49">
        <f t="shared" si="24"/>
        <v>94026.010000000009</v>
      </c>
      <c r="AF44" s="50">
        <f t="shared" si="3"/>
        <v>134597.01</v>
      </c>
    </row>
    <row r="45" spans="1:32" s="22" customFormat="1">
      <c r="A45" s="310"/>
      <c r="B45" s="299" t="s">
        <v>194</v>
      </c>
      <c r="C45" s="303">
        <v>34419</v>
      </c>
      <c r="D45" s="303">
        <v>30750</v>
      </c>
      <c r="E45" s="303">
        <v>39802</v>
      </c>
      <c r="F45" s="303">
        <v>28584</v>
      </c>
      <c r="G45" s="300">
        <v>30750</v>
      </c>
      <c r="H45" s="303">
        <v>39761</v>
      </c>
      <c r="I45" s="300">
        <v>28584</v>
      </c>
      <c r="J45" s="300">
        <v>62037</v>
      </c>
      <c r="K45" s="48">
        <v>40370</v>
      </c>
      <c r="L45" s="48">
        <v>36951</v>
      </c>
      <c r="M45" s="303">
        <v>30750</v>
      </c>
      <c r="N45" s="326">
        <v>33005</v>
      </c>
      <c r="O45" s="301">
        <f t="shared" si="23"/>
        <v>294687</v>
      </c>
      <c r="P45" s="302">
        <f t="shared" si="12"/>
        <v>435763</v>
      </c>
      <c r="Q45" s="316"/>
      <c r="R45" s="299" t="s">
        <v>194</v>
      </c>
      <c r="S45" s="48">
        <v>11514</v>
      </c>
      <c r="T45" s="48">
        <v>7380</v>
      </c>
      <c r="U45" s="48">
        <v>12437</v>
      </c>
      <c r="V45" s="48">
        <v>7845</v>
      </c>
      <c r="W45" s="267">
        <v>7380</v>
      </c>
      <c r="X45" s="267">
        <v>13046</v>
      </c>
      <c r="Y45" s="267">
        <v>7845</v>
      </c>
      <c r="Z45" s="267">
        <v>16161</v>
      </c>
      <c r="AA45" s="48">
        <v>13130</v>
      </c>
      <c r="AB45" s="48">
        <v>11626</v>
      </c>
      <c r="AC45" s="48">
        <v>7380</v>
      </c>
      <c r="AD45" s="267">
        <v>8435</v>
      </c>
      <c r="AE45" s="49">
        <f t="shared" si="24"/>
        <v>83608</v>
      </c>
      <c r="AF45" s="50">
        <f t="shared" si="3"/>
        <v>124179</v>
      </c>
    </row>
    <row r="46" spans="1:32" s="22" customFormat="1" ht="13.5" thickBot="1">
      <c r="A46" s="329"/>
      <c r="B46" s="305" t="s">
        <v>18</v>
      </c>
      <c r="C46" s="319">
        <f t="shared" ref="C46:N46" si="27">C44-C45</f>
        <v>21055.620000000003</v>
      </c>
      <c r="D46" s="319">
        <f t="shared" si="27"/>
        <v>16588.89</v>
      </c>
      <c r="E46" s="319">
        <f t="shared" si="27"/>
        <v>35845.630000000005</v>
      </c>
      <c r="F46" s="319">
        <f t="shared" si="27"/>
        <v>-14899.66</v>
      </c>
      <c r="G46" s="537">
        <f t="shared" si="27"/>
        <v>-17065.66</v>
      </c>
      <c r="H46" s="319">
        <f t="shared" si="27"/>
        <v>47167.94</v>
      </c>
      <c r="I46" s="537">
        <f t="shared" si="27"/>
        <v>-14899.66</v>
      </c>
      <c r="J46" s="537">
        <f t="shared" si="27"/>
        <v>-31099.49</v>
      </c>
      <c r="K46" s="94">
        <f t="shared" si="27"/>
        <v>0</v>
      </c>
      <c r="L46" s="94">
        <f t="shared" si="27"/>
        <v>0</v>
      </c>
      <c r="M46" s="319">
        <f t="shared" si="27"/>
        <v>0</v>
      </c>
      <c r="N46" s="356">
        <f t="shared" si="27"/>
        <v>0</v>
      </c>
      <c r="O46" s="306">
        <f t="shared" si="23"/>
        <v>42693.61</v>
      </c>
      <c r="P46" s="307">
        <f t="shared" si="12"/>
        <v>42693.61</v>
      </c>
      <c r="Q46" s="316"/>
      <c r="R46" s="31" t="s">
        <v>18</v>
      </c>
      <c r="S46" s="94">
        <f t="shared" ref="S46:AD46" si="28">S44-S45</f>
        <v>1642.0300000000007</v>
      </c>
      <c r="T46" s="94">
        <f t="shared" si="28"/>
        <v>3215.25</v>
      </c>
      <c r="U46" s="94">
        <f t="shared" si="28"/>
        <v>6636.6899999999987</v>
      </c>
      <c r="V46" s="94">
        <f t="shared" si="28"/>
        <v>-4977.3999999999996</v>
      </c>
      <c r="W46" s="538">
        <f t="shared" si="28"/>
        <v>-4212.3999999999996</v>
      </c>
      <c r="X46" s="538">
        <f t="shared" si="28"/>
        <v>20329.910000000003</v>
      </c>
      <c r="Y46" s="538">
        <f t="shared" si="28"/>
        <v>-4706.5599999999995</v>
      </c>
      <c r="Z46" s="538">
        <f t="shared" si="28"/>
        <v>-7509.51</v>
      </c>
      <c r="AA46" s="94">
        <f t="shared" si="28"/>
        <v>0</v>
      </c>
      <c r="AB46" s="94">
        <f t="shared" si="28"/>
        <v>0</v>
      </c>
      <c r="AC46" s="94">
        <f t="shared" si="28"/>
        <v>0</v>
      </c>
      <c r="AD46" s="268">
        <f t="shared" si="28"/>
        <v>0</v>
      </c>
      <c r="AE46" s="97">
        <f t="shared" si="24"/>
        <v>10418.010000000004</v>
      </c>
      <c r="AF46" s="98">
        <f t="shared" si="3"/>
        <v>10418.010000000004</v>
      </c>
    </row>
    <row r="47" spans="1:32" s="22" customFormat="1">
      <c r="A47" s="443" t="s">
        <v>37</v>
      </c>
      <c r="B47" s="299" t="s">
        <v>86</v>
      </c>
      <c r="C47" s="311"/>
      <c r="D47" s="311"/>
      <c r="E47" s="311"/>
      <c r="F47" s="311"/>
      <c r="G47" s="326"/>
      <c r="H47" s="311"/>
      <c r="I47" s="326"/>
      <c r="J47" s="326"/>
      <c r="K47" s="311"/>
      <c r="L47" s="311"/>
      <c r="M47" s="311"/>
      <c r="N47" s="326"/>
      <c r="O47" s="301">
        <f t="shared" si="23"/>
        <v>0</v>
      </c>
      <c r="P47" s="302">
        <f t="shared" ref="P47:P53" si="29">SUM(C47:N47)</f>
        <v>0</v>
      </c>
      <c r="Q47" s="316"/>
      <c r="R47" s="30" t="s">
        <v>86</v>
      </c>
      <c r="S47" s="48"/>
      <c r="T47" s="48"/>
      <c r="U47" s="48"/>
      <c r="V47" s="48"/>
      <c r="W47" s="267"/>
      <c r="X47" s="267"/>
      <c r="Y47" s="267"/>
      <c r="Z47" s="267"/>
      <c r="AA47" s="311"/>
      <c r="AB47" s="311"/>
      <c r="AC47" s="48"/>
      <c r="AD47" s="267"/>
      <c r="AE47" s="49">
        <f t="shared" si="24"/>
        <v>0</v>
      </c>
      <c r="AF47" s="50">
        <f>SUM(S47:AD47)</f>
        <v>0</v>
      </c>
    </row>
    <row r="48" spans="1:32" s="22" customFormat="1">
      <c r="A48" s="310"/>
      <c r="B48" s="299" t="s">
        <v>96</v>
      </c>
      <c r="C48" s="311"/>
      <c r="D48" s="311"/>
      <c r="E48" s="311"/>
      <c r="F48" s="311"/>
      <c r="G48" s="326"/>
      <c r="H48" s="311"/>
      <c r="I48" s="326"/>
      <c r="J48" s="326"/>
      <c r="K48" s="311"/>
      <c r="L48" s="311"/>
      <c r="M48" s="311"/>
      <c r="N48" s="326"/>
      <c r="O48" s="301">
        <f t="shared" si="23"/>
        <v>0</v>
      </c>
      <c r="P48" s="302">
        <f t="shared" si="29"/>
        <v>0</v>
      </c>
      <c r="Q48" s="316"/>
      <c r="R48" s="30" t="s">
        <v>96</v>
      </c>
      <c r="S48" s="48"/>
      <c r="T48" s="48"/>
      <c r="U48" s="48"/>
      <c r="V48" s="48"/>
      <c r="W48" s="267"/>
      <c r="X48" s="267"/>
      <c r="Y48" s="267"/>
      <c r="Z48" s="267"/>
      <c r="AA48" s="311"/>
      <c r="AB48" s="311"/>
      <c r="AC48" s="48"/>
      <c r="AD48" s="267"/>
      <c r="AE48" s="49">
        <f t="shared" si="24"/>
        <v>0</v>
      </c>
      <c r="AF48" s="50">
        <f>SUM(S48:AD48)</f>
        <v>0</v>
      </c>
    </row>
    <row r="49" spans="1:32" s="22" customFormat="1">
      <c r="A49" s="310"/>
      <c r="B49" s="299" t="s">
        <v>119</v>
      </c>
      <c r="C49" s="311"/>
      <c r="D49" s="311"/>
      <c r="E49" s="311"/>
      <c r="F49" s="311"/>
      <c r="G49" s="326"/>
      <c r="H49" s="311"/>
      <c r="I49" s="326"/>
      <c r="J49" s="326">
        <v>26138.48</v>
      </c>
      <c r="K49" s="311">
        <v>26399.25</v>
      </c>
      <c r="L49" s="311"/>
      <c r="M49" s="311">
        <v>11700.2</v>
      </c>
      <c r="N49" s="326"/>
      <c r="O49" s="301">
        <f t="shared" si="23"/>
        <v>26138.48</v>
      </c>
      <c r="P49" s="302">
        <f t="shared" si="29"/>
        <v>64237.929999999993</v>
      </c>
      <c r="Q49" s="316"/>
      <c r="R49" s="30" t="s">
        <v>119</v>
      </c>
      <c r="S49" s="48"/>
      <c r="T49" s="48"/>
      <c r="U49" s="48"/>
      <c r="V49" s="48"/>
      <c r="W49" s="267"/>
      <c r="X49" s="267"/>
      <c r="Y49" s="267"/>
      <c r="Z49" s="267">
        <v>12047.12</v>
      </c>
      <c r="AA49" s="311">
        <v>12375.35</v>
      </c>
      <c r="AB49" s="311"/>
      <c r="AC49" s="48">
        <v>5478.81</v>
      </c>
      <c r="AD49" s="267"/>
      <c r="AE49" s="49">
        <f t="shared" si="24"/>
        <v>12047.12</v>
      </c>
      <c r="AF49" s="50">
        <f>SUM(S49:AD49)</f>
        <v>29901.280000000002</v>
      </c>
    </row>
    <row r="50" spans="1:32" s="22" customFormat="1">
      <c r="A50" s="310"/>
      <c r="B50" s="299" t="s">
        <v>124</v>
      </c>
      <c r="C50" s="311">
        <v>23430.28</v>
      </c>
      <c r="D50" s="311">
        <v>0</v>
      </c>
      <c r="E50" s="311">
        <v>20778.0229</v>
      </c>
      <c r="F50" s="311">
        <v>0</v>
      </c>
      <c r="G50" s="326">
        <v>0</v>
      </c>
      <c r="H50" s="311">
        <v>0</v>
      </c>
      <c r="I50" s="326">
        <v>31597.124400000001</v>
      </c>
      <c r="J50" s="326">
        <v>0</v>
      </c>
      <c r="K50" s="311">
        <v>0</v>
      </c>
      <c r="L50" s="311">
        <v>0</v>
      </c>
      <c r="M50" s="311">
        <v>0</v>
      </c>
      <c r="N50" s="326">
        <v>0</v>
      </c>
      <c r="O50" s="301">
        <f t="shared" si="23"/>
        <v>75805.427299999996</v>
      </c>
      <c r="P50" s="302">
        <f t="shared" si="29"/>
        <v>75805.427299999996</v>
      </c>
      <c r="Q50" s="316"/>
      <c r="R50" s="30" t="s">
        <v>124</v>
      </c>
      <c r="S50" s="48">
        <v>11063.36</v>
      </c>
      <c r="T50" s="48">
        <v>0</v>
      </c>
      <c r="U50" s="48">
        <v>9511.3629000000001</v>
      </c>
      <c r="V50" s="48">
        <v>0</v>
      </c>
      <c r="W50" s="267">
        <v>0</v>
      </c>
      <c r="X50" s="267">
        <v>0</v>
      </c>
      <c r="Y50" s="267">
        <v>14578.0344</v>
      </c>
      <c r="Z50" s="267">
        <v>0</v>
      </c>
      <c r="AA50" s="311">
        <v>0</v>
      </c>
      <c r="AB50" s="311">
        <v>0</v>
      </c>
      <c r="AC50" s="48">
        <v>0</v>
      </c>
      <c r="AD50" s="267">
        <v>0</v>
      </c>
      <c r="AE50" s="49">
        <f t="shared" si="24"/>
        <v>35152.757299999997</v>
      </c>
      <c r="AF50" s="50">
        <f>SUM(S50:AD50)</f>
        <v>35152.757299999997</v>
      </c>
    </row>
    <row r="51" spans="1:32" s="22" customFormat="1">
      <c r="A51" s="475"/>
      <c r="B51" s="299" t="s">
        <v>139</v>
      </c>
      <c r="C51" s="311">
        <v>0</v>
      </c>
      <c r="D51" s="326">
        <v>0</v>
      </c>
      <c r="E51" s="326">
        <v>0</v>
      </c>
      <c r="F51" s="326">
        <v>0</v>
      </c>
      <c r="G51" s="326">
        <v>0</v>
      </c>
      <c r="H51" s="326">
        <v>0</v>
      </c>
      <c r="I51" s="326">
        <v>0</v>
      </c>
      <c r="J51" s="326">
        <v>0</v>
      </c>
      <c r="K51" s="326">
        <v>0</v>
      </c>
      <c r="L51" s="326">
        <v>0</v>
      </c>
      <c r="M51" s="327">
        <v>0.97450000000000003</v>
      </c>
      <c r="N51" s="326">
        <v>0</v>
      </c>
      <c r="O51" s="301">
        <f t="shared" si="23"/>
        <v>0</v>
      </c>
      <c r="P51" s="302">
        <f t="shared" ref="P51" si="30">SUM(C51:N51)</f>
        <v>0.97450000000000003</v>
      </c>
      <c r="Q51" s="316"/>
      <c r="R51" s="30" t="s">
        <v>139</v>
      </c>
      <c r="S51" s="48">
        <v>0</v>
      </c>
      <c r="T51" s="267">
        <v>0</v>
      </c>
      <c r="U51" s="267">
        <v>0</v>
      </c>
      <c r="V51" s="267">
        <v>0</v>
      </c>
      <c r="W51" s="267">
        <v>0</v>
      </c>
      <c r="X51" s="267">
        <v>0</v>
      </c>
      <c r="Y51" s="267">
        <v>0</v>
      </c>
      <c r="Z51" s="267"/>
      <c r="AA51" s="326">
        <v>0</v>
      </c>
      <c r="AB51" s="326">
        <v>0</v>
      </c>
      <c r="AC51" s="70">
        <v>6317.2465000000002</v>
      </c>
      <c r="AD51" s="326">
        <v>0</v>
      </c>
      <c r="AE51" s="49">
        <f t="shared" si="24"/>
        <v>0</v>
      </c>
      <c r="AF51" s="50">
        <f t="shared" ref="AF51" si="31">SUM(S51:AD51)</f>
        <v>6317.2465000000002</v>
      </c>
    </row>
    <row r="52" spans="1:32" s="22" customFormat="1">
      <c r="A52" s="310"/>
      <c r="B52" s="299" t="s">
        <v>193</v>
      </c>
      <c r="C52" s="311">
        <v>0</v>
      </c>
      <c r="D52" s="327">
        <v>0</v>
      </c>
      <c r="E52" s="326">
        <v>0</v>
      </c>
      <c r="F52" s="327">
        <v>0</v>
      </c>
      <c r="G52" s="326">
        <v>0</v>
      </c>
      <c r="H52" s="326">
        <v>0</v>
      </c>
      <c r="I52" s="326">
        <v>0</v>
      </c>
      <c r="J52" s="326">
        <v>0</v>
      </c>
      <c r="K52" s="328">
        <v>0</v>
      </c>
      <c r="L52" s="328">
        <v>0</v>
      </c>
      <c r="M52" s="328">
        <v>0</v>
      </c>
      <c r="N52" s="328">
        <v>0</v>
      </c>
      <c r="O52" s="301">
        <f t="shared" si="23"/>
        <v>0</v>
      </c>
      <c r="P52" s="302">
        <f t="shared" si="29"/>
        <v>0</v>
      </c>
      <c r="Q52" s="316"/>
      <c r="R52" s="299" t="s">
        <v>193</v>
      </c>
      <c r="S52" s="48">
        <v>0</v>
      </c>
      <c r="T52" s="70">
        <v>0</v>
      </c>
      <c r="U52" s="267">
        <v>0</v>
      </c>
      <c r="V52" s="70">
        <v>0</v>
      </c>
      <c r="W52" s="267">
        <v>0</v>
      </c>
      <c r="X52" s="267">
        <v>60315</v>
      </c>
      <c r="Y52" s="267">
        <v>65145</v>
      </c>
      <c r="Z52" s="267">
        <v>80325</v>
      </c>
      <c r="AA52" s="328">
        <v>100335</v>
      </c>
      <c r="AB52" s="328">
        <v>104475</v>
      </c>
      <c r="AC52" s="149">
        <v>126555</v>
      </c>
      <c r="AD52" s="328">
        <v>139665</v>
      </c>
      <c r="AE52" s="49">
        <f t="shared" si="24"/>
        <v>205785</v>
      </c>
      <c r="AF52" s="50">
        <f t="shared" si="3"/>
        <v>676815</v>
      </c>
    </row>
    <row r="53" spans="1:32" s="22" customFormat="1">
      <c r="A53" s="310"/>
      <c r="B53" s="299" t="s">
        <v>194</v>
      </c>
      <c r="C53" s="311">
        <v>0</v>
      </c>
      <c r="D53" s="311">
        <v>0</v>
      </c>
      <c r="E53" s="311">
        <v>0</v>
      </c>
      <c r="F53" s="311">
        <v>0</v>
      </c>
      <c r="G53" s="326">
        <v>0</v>
      </c>
      <c r="H53" s="326">
        <v>0</v>
      </c>
      <c r="I53" s="326">
        <v>0</v>
      </c>
      <c r="J53" s="326">
        <v>0</v>
      </c>
      <c r="K53" s="311">
        <v>0</v>
      </c>
      <c r="L53" s="311">
        <v>0</v>
      </c>
      <c r="M53" s="311">
        <v>0</v>
      </c>
      <c r="N53" s="311">
        <v>0</v>
      </c>
      <c r="O53" s="301">
        <f t="shared" si="23"/>
        <v>0</v>
      </c>
      <c r="P53" s="302">
        <f t="shared" si="29"/>
        <v>0</v>
      </c>
      <c r="Q53" s="316"/>
      <c r="R53" s="299" t="s">
        <v>194</v>
      </c>
      <c r="S53" s="48">
        <v>16500</v>
      </c>
      <c r="T53" s="48">
        <v>23400</v>
      </c>
      <c r="U53" s="48">
        <v>27540</v>
      </c>
      <c r="V53" s="48">
        <v>30300</v>
      </c>
      <c r="W53" s="267">
        <v>37545</v>
      </c>
      <c r="X53" s="267">
        <v>60315</v>
      </c>
      <c r="Y53" s="267">
        <v>65145</v>
      </c>
      <c r="Z53" s="267">
        <v>80325</v>
      </c>
      <c r="AA53" s="311">
        <v>100335</v>
      </c>
      <c r="AB53" s="311">
        <v>104475</v>
      </c>
      <c r="AC53" s="48">
        <v>126555</v>
      </c>
      <c r="AD53" s="326">
        <v>139665</v>
      </c>
      <c r="AE53" s="49">
        <f t="shared" si="24"/>
        <v>341070</v>
      </c>
      <c r="AF53" s="50">
        <f t="shared" si="3"/>
        <v>812100</v>
      </c>
    </row>
    <row r="54" spans="1:32" s="22" customFormat="1" ht="16.5" customHeight="1" thickBot="1">
      <c r="A54" s="337"/>
      <c r="B54" s="305" t="s">
        <v>18</v>
      </c>
      <c r="C54" s="319">
        <f t="shared" ref="C54:N54" si="32">C52-C53</f>
        <v>0</v>
      </c>
      <c r="D54" s="319">
        <f t="shared" si="32"/>
        <v>0</v>
      </c>
      <c r="E54" s="319">
        <f t="shared" si="32"/>
        <v>0</v>
      </c>
      <c r="F54" s="319">
        <f t="shared" si="32"/>
        <v>0</v>
      </c>
      <c r="G54" s="537">
        <f t="shared" si="32"/>
        <v>0</v>
      </c>
      <c r="H54" s="537">
        <f t="shared" si="32"/>
        <v>0</v>
      </c>
      <c r="I54" s="537">
        <f t="shared" si="32"/>
        <v>0</v>
      </c>
      <c r="J54" s="537">
        <f t="shared" si="32"/>
        <v>0</v>
      </c>
      <c r="K54" s="319">
        <f t="shared" si="32"/>
        <v>0</v>
      </c>
      <c r="L54" s="319">
        <f t="shared" si="32"/>
        <v>0</v>
      </c>
      <c r="M54" s="319">
        <f t="shared" si="32"/>
        <v>0</v>
      </c>
      <c r="N54" s="319">
        <f t="shared" si="32"/>
        <v>0</v>
      </c>
      <c r="O54" s="306">
        <f t="shared" si="23"/>
        <v>0</v>
      </c>
      <c r="P54" s="307">
        <f t="shared" ref="P54:P62" si="33">SUM(C54:N54)</f>
        <v>0</v>
      </c>
      <c r="Q54" s="316"/>
      <c r="R54" s="31" t="s">
        <v>18</v>
      </c>
      <c r="S54" s="94">
        <f t="shared" ref="S54:AD54" si="34">S52-S53</f>
        <v>-16500</v>
      </c>
      <c r="T54" s="94">
        <f t="shared" si="34"/>
        <v>-23400</v>
      </c>
      <c r="U54" s="94">
        <f t="shared" si="34"/>
        <v>-27540</v>
      </c>
      <c r="V54" s="94">
        <f t="shared" si="34"/>
        <v>-30300</v>
      </c>
      <c r="W54" s="538">
        <f t="shared" si="34"/>
        <v>-37545</v>
      </c>
      <c r="X54" s="538">
        <f t="shared" si="34"/>
        <v>0</v>
      </c>
      <c r="Y54" s="538">
        <f t="shared" si="34"/>
        <v>0</v>
      </c>
      <c r="Z54" s="538">
        <f t="shared" si="34"/>
        <v>0</v>
      </c>
      <c r="AA54" s="319">
        <f t="shared" si="34"/>
        <v>0</v>
      </c>
      <c r="AB54" s="319">
        <f t="shared" si="34"/>
        <v>0</v>
      </c>
      <c r="AC54" s="94">
        <f t="shared" si="34"/>
        <v>0</v>
      </c>
      <c r="AD54" s="94">
        <f t="shared" si="34"/>
        <v>0</v>
      </c>
      <c r="AE54" s="97">
        <f t="shared" si="24"/>
        <v>-135285</v>
      </c>
      <c r="AF54" s="98">
        <f t="shared" si="3"/>
        <v>-135285</v>
      </c>
    </row>
    <row r="55" spans="1:32" s="22" customFormat="1">
      <c r="A55" s="571" t="s">
        <v>19</v>
      </c>
      <c r="B55" s="299" t="s">
        <v>86</v>
      </c>
      <c r="C55" s="311">
        <f t="shared" ref="C55:N55" si="35">C7+C15+C23+C39+C47</f>
        <v>4921173.8145000003</v>
      </c>
      <c r="D55" s="311">
        <f t="shared" si="35"/>
        <v>5346419.8775999993</v>
      </c>
      <c r="E55" s="311">
        <f t="shared" si="35"/>
        <v>5039276.7723000003</v>
      </c>
      <c r="F55" s="311">
        <f t="shared" si="35"/>
        <v>6081256.1736000003</v>
      </c>
      <c r="G55" s="326">
        <f t="shared" si="35"/>
        <v>4875141.4978999998</v>
      </c>
      <c r="H55" s="326">
        <f t="shared" si="35"/>
        <v>5984013.6625999995</v>
      </c>
      <c r="I55" s="326">
        <f t="shared" si="35"/>
        <v>5976090.8213999998</v>
      </c>
      <c r="J55" s="326">
        <f t="shared" si="35"/>
        <v>4397792.3696999997</v>
      </c>
      <c r="K55" s="311">
        <f t="shared" si="35"/>
        <v>5457816.7150999997</v>
      </c>
      <c r="L55" s="311">
        <f t="shared" si="35"/>
        <v>5283059.6928000003</v>
      </c>
      <c r="M55" s="311">
        <f t="shared" si="35"/>
        <v>5625850.1800999995</v>
      </c>
      <c r="N55" s="311">
        <f t="shared" si="35"/>
        <v>5740801.1624000007</v>
      </c>
      <c r="O55" s="301">
        <f t="shared" si="23"/>
        <v>42621164.989599995</v>
      </c>
      <c r="P55" s="302">
        <f t="shared" si="33"/>
        <v>64728692.739999995</v>
      </c>
      <c r="Q55" s="346"/>
      <c r="R55" s="30" t="s">
        <v>86</v>
      </c>
      <c r="S55" s="48">
        <f t="shared" ref="S55:AD55" si="36">S7+S15+S23+S39+S47+S31</f>
        <v>2806514.0044999998</v>
      </c>
      <c r="T55" s="48">
        <f t="shared" si="36"/>
        <v>3017755.1076000002</v>
      </c>
      <c r="U55" s="48">
        <f t="shared" si="36"/>
        <v>2932724.3323000004</v>
      </c>
      <c r="V55" s="48">
        <f t="shared" si="36"/>
        <v>3562230.6486</v>
      </c>
      <c r="W55" s="267">
        <f t="shared" si="36"/>
        <v>2883041.5128999995</v>
      </c>
      <c r="X55" s="267">
        <f t="shared" si="36"/>
        <v>3478875.1776000001</v>
      </c>
      <c r="Y55" s="267">
        <f t="shared" si="36"/>
        <v>3604494.7714</v>
      </c>
      <c r="Z55" s="267">
        <f t="shared" si="36"/>
        <v>2585524.1046999996</v>
      </c>
      <c r="AA55" s="311">
        <f t="shared" si="36"/>
        <v>3223601.8000999996</v>
      </c>
      <c r="AB55" s="311">
        <f t="shared" si="36"/>
        <v>3117234.6277999994</v>
      </c>
      <c r="AC55" s="48">
        <f t="shared" si="36"/>
        <v>3201014.7651</v>
      </c>
      <c r="AD55" s="267">
        <f t="shared" si="36"/>
        <v>3314492.8173999996</v>
      </c>
      <c r="AE55" s="49">
        <f t="shared" si="24"/>
        <v>24871159.659599997</v>
      </c>
      <c r="AF55" s="50">
        <f t="shared" si="3"/>
        <v>37727503.669999994</v>
      </c>
    </row>
    <row r="56" spans="1:32" s="22" customFormat="1">
      <c r="A56" s="571"/>
      <c r="B56" s="299" t="s">
        <v>96</v>
      </c>
      <c r="C56" s="311">
        <f t="shared" ref="C56:N56" si="37">C8+C16+C24+C40+C48</f>
        <v>5552925.9078000002</v>
      </c>
      <c r="D56" s="311">
        <f t="shared" si="37"/>
        <v>5688920.4026000006</v>
      </c>
      <c r="E56" s="311">
        <f t="shared" si="37"/>
        <v>5501360.7663000003</v>
      </c>
      <c r="F56" s="311">
        <f t="shared" si="37"/>
        <v>5754420.4610000001</v>
      </c>
      <c r="G56" s="326">
        <f t="shared" si="37"/>
        <v>5961211.5195999993</v>
      </c>
      <c r="H56" s="326">
        <f t="shared" si="37"/>
        <v>6992995.9805000005</v>
      </c>
      <c r="I56" s="326">
        <f t="shared" si="37"/>
        <v>5914807.5939000007</v>
      </c>
      <c r="J56" s="326">
        <f t="shared" si="37"/>
        <v>5019769.4472000003</v>
      </c>
      <c r="K56" s="311">
        <f t="shared" si="37"/>
        <v>5802030.2866000002</v>
      </c>
      <c r="L56" s="311">
        <f t="shared" si="37"/>
        <v>5452407.6843000008</v>
      </c>
      <c r="M56" s="311">
        <f t="shared" si="37"/>
        <v>6029812.4683999997</v>
      </c>
      <c r="N56" s="311">
        <f t="shared" si="37"/>
        <v>5813388.6236000005</v>
      </c>
      <c r="O56" s="301">
        <f t="shared" si="23"/>
        <v>46386412.078900002</v>
      </c>
      <c r="P56" s="302">
        <f t="shared" si="33"/>
        <v>69484051.141800001</v>
      </c>
      <c r="Q56" s="346"/>
      <c r="R56" s="30" t="s">
        <v>96</v>
      </c>
      <c r="S56" s="48">
        <f t="shared" ref="S56:AD56" si="38">S8+S16+S24+S40+S48+S32</f>
        <v>3391319.8577999999</v>
      </c>
      <c r="T56" s="48">
        <f t="shared" si="38"/>
        <v>3416502.5780000002</v>
      </c>
      <c r="U56" s="48">
        <f t="shared" si="38"/>
        <v>3334084.1413000003</v>
      </c>
      <c r="V56" s="48">
        <f t="shared" si="38"/>
        <v>3484355.0110000004</v>
      </c>
      <c r="W56" s="267">
        <f t="shared" si="38"/>
        <v>3518726.4495999995</v>
      </c>
      <c r="X56" s="267">
        <f t="shared" si="38"/>
        <v>4306750.8004999999</v>
      </c>
      <c r="Y56" s="267">
        <f t="shared" si="38"/>
        <v>3534324.5743</v>
      </c>
      <c r="Z56" s="267">
        <f t="shared" si="38"/>
        <v>3106934.4372000005</v>
      </c>
      <c r="AA56" s="311">
        <f t="shared" si="38"/>
        <v>3602467.3816</v>
      </c>
      <c r="AB56" s="311">
        <f t="shared" si="38"/>
        <v>3306951.8443</v>
      </c>
      <c r="AC56" s="48">
        <f t="shared" si="38"/>
        <v>3766321.4584000004</v>
      </c>
      <c r="AD56" s="267">
        <f t="shared" si="38"/>
        <v>3585090.5562999998</v>
      </c>
      <c r="AE56" s="49">
        <f t="shared" si="24"/>
        <v>28092997.849700004</v>
      </c>
      <c r="AF56" s="50">
        <f t="shared" ref="AF56:AF62" si="39">SUM(S56:AD56)</f>
        <v>42353829.090300009</v>
      </c>
    </row>
    <row r="57" spans="1:32" s="22" customFormat="1">
      <c r="A57" s="310"/>
      <c r="B57" s="299" t="s">
        <v>119</v>
      </c>
      <c r="C57" s="311">
        <f t="shared" ref="C57:N57" si="40">C9+C17+C25+C41+C49</f>
        <v>5448227.7368000001</v>
      </c>
      <c r="D57" s="311">
        <f t="shared" si="40"/>
        <v>6188844.9337999998</v>
      </c>
      <c r="E57" s="311">
        <f t="shared" si="40"/>
        <v>5951359.5038000001</v>
      </c>
      <c r="F57" s="311">
        <f t="shared" si="40"/>
        <v>6036137.7652000012</v>
      </c>
      <c r="G57" s="326">
        <f t="shared" si="40"/>
        <v>6291435.1257999996</v>
      </c>
      <c r="H57" s="326">
        <f t="shared" si="40"/>
        <v>6468524.8382000001</v>
      </c>
      <c r="I57" s="326">
        <f t="shared" si="40"/>
        <v>6932392.0240000002</v>
      </c>
      <c r="J57" s="326">
        <f t="shared" si="40"/>
        <v>5295238.2504000003</v>
      </c>
      <c r="K57" s="311">
        <f t="shared" si="40"/>
        <v>6175667.1694</v>
      </c>
      <c r="L57" s="311">
        <f t="shared" si="40"/>
        <v>5742143.5279000001</v>
      </c>
      <c r="M57" s="311">
        <f t="shared" si="40"/>
        <v>5992717.8415999999</v>
      </c>
      <c r="N57" s="311">
        <f t="shared" si="40"/>
        <v>6426673.7888000002</v>
      </c>
      <c r="O57" s="301">
        <f t="shared" si="23"/>
        <v>48612160.177999996</v>
      </c>
      <c r="P57" s="302">
        <f t="shared" si="33"/>
        <v>72949362.505699992</v>
      </c>
      <c r="Q57" s="346"/>
      <c r="R57" s="30" t="s">
        <v>119</v>
      </c>
      <c r="S57" s="48">
        <f t="shared" ref="S57:AD57" si="41">S9+S17+S25+S41+S49+S33</f>
        <v>3300751.1917999997</v>
      </c>
      <c r="T57" s="48">
        <f t="shared" si="41"/>
        <v>3923644.9791999999</v>
      </c>
      <c r="U57" s="48">
        <f t="shared" si="41"/>
        <v>3774903.8574000001</v>
      </c>
      <c r="V57" s="48">
        <f t="shared" si="41"/>
        <v>3831704.139</v>
      </c>
      <c r="W57" s="267">
        <f t="shared" si="41"/>
        <v>3907715.3326000003</v>
      </c>
      <c r="X57" s="267">
        <f t="shared" si="41"/>
        <v>4220216.7278999994</v>
      </c>
      <c r="Y57" s="267">
        <f t="shared" si="41"/>
        <v>4446918.659</v>
      </c>
      <c r="Z57" s="267">
        <f t="shared" si="41"/>
        <v>3365942.0107999998</v>
      </c>
      <c r="AA57" s="311">
        <f t="shared" si="41"/>
        <v>3847044.3594</v>
      </c>
      <c r="AB57" s="311">
        <f t="shared" si="41"/>
        <v>3741890.8928999999</v>
      </c>
      <c r="AC57" s="48">
        <f t="shared" si="41"/>
        <v>3896376.4115000004</v>
      </c>
      <c r="AD57" s="267">
        <f t="shared" si="41"/>
        <v>4154913.7887999997</v>
      </c>
      <c r="AE57" s="49">
        <f t="shared" si="24"/>
        <v>30771796.897700001</v>
      </c>
      <c r="AF57" s="50">
        <f t="shared" si="39"/>
        <v>46412022.350299999</v>
      </c>
    </row>
    <row r="58" spans="1:32" s="22" customFormat="1">
      <c r="A58" s="310"/>
      <c r="B58" s="299" t="s">
        <v>124</v>
      </c>
      <c r="C58" s="311">
        <f t="shared" ref="C58:N58" si="42">C10+C18+C26+C42+C50</f>
        <v>6017857.8452000003</v>
      </c>
      <c r="D58" s="311">
        <f t="shared" si="42"/>
        <v>6059694.5075000012</v>
      </c>
      <c r="E58" s="311">
        <f t="shared" si="42"/>
        <v>5907987.3972000005</v>
      </c>
      <c r="F58" s="311">
        <f t="shared" si="42"/>
        <v>5951948.3028000006</v>
      </c>
      <c r="G58" s="326">
        <f t="shared" si="42"/>
        <v>6104214.4057</v>
      </c>
      <c r="H58" s="326">
        <f t="shared" si="42"/>
        <v>6407113.1397999991</v>
      </c>
      <c r="I58" s="326">
        <f t="shared" si="42"/>
        <v>6279971.1362999994</v>
      </c>
      <c r="J58" s="326">
        <f t="shared" si="42"/>
        <v>5277573.6946999999</v>
      </c>
      <c r="K58" s="311">
        <f t="shared" si="42"/>
        <v>5195692.4096999997</v>
      </c>
      <c r="L58" s="311">
        <f t="shared" si="42"/>
        <v>4437958.1371000009</v>
      </c>
      <c r="M58" s="311">
        <f t="shared" si="42"/>
        <v>5043640.1144000003</v>
      </c>
      <c r="N58" s="311">
        <f t="shared" si="42"/>
        <v>4732609.8120999997</v>
      </c>
      <c r="O58" s="301">
        <f t="shared" si="23"/>
        <v>48006360.429200001</v>
      </c>
      <c r="P58" s="302">
        <f t="shared" si="33"/>
        <v>67416260.902500004</v>
      </c>
      <c r="Q58" s="346"/>
      <c r="R58" s="30" t="s">
        <v>124</v>
      </c>
      <c r="S58" s="48">
        <f t="shared" ref="S58:AD58" si="43">S10+S18+S26+S42+S50+S34</f>
        <v>3955489.1170000001</v>
      </c>
      <c r="T58" s="48">
        <f t="shared" si="43"/>
        <v>3901624.6945000002</v>
      </c>
      <c r="U58" s="48">
        <f t="shared" si="43"/>
        <v>3886353.6470000003</v>
      </c>
      <c r="V58" s="48">
        <f t="shared" si="43"/>
        <v>3952966.0193000003</v>
      </c>
      <c r="W58" s="267">
        <f t="shared" si="43"/>
        <v>4093001.1567000002</v>
      </c>
      <c r="X58" s="267">
        <f t="shared" si="43"/>
        <v>4282817.2309999997</v>
      </c>
      <c r="Y58" s="267">
        <f t="shared" si="43"/>
        <v>4169617.5897000004</v>
      </c>
      <c r="Z58" s="267">
        <f t="shared" si="43"/>
        <v>3588979.4514000006</v>
      </c>
      <c r="AA58" s="311">
        <f t="shared" si="43"/>
        <v>3391042.3694000002</v>
      </c>
      <c r="AB58" s="311">
        <f t="shared" si="43"/>
        <v>2925941.7224999997</v>
      </c>
      <c r="AC58" s="48">
        <f t="shared" si="43"/>
        <v>3384925.3943999996</v>
      </c>
      <c r="AD58" s="267">
        <f t="shared" si="43"/>
        <v>3131062.7349999994</v>
      </c>
      <c r="AE58" s="49">
        <f t="shared" si="24"/>
        <v>31830848.906600002</v>
      </c>
      <c r="AF58" s="50">
        <f>SUM(S58:AD58)</f>
        <v>44663821.127899997</v>
      </c>
    </row>
    <row r="59" spans="1:32" s="22" customFormat="1">
      <c r="A59" s="475"/>
      <c r="B59" s="299" t="s">
        <v>139</v>
      </c>
      <c r="C59" s="311">
        <f>C11+C19+C27+C43+C51+C35</f>
        <v>4832472.3417999996</v>
      </c>
      <c r="D59" s="326">
        <f t="shared" ref="D59:AF59" si="44">D11+D19+D27+D43+D51+D35</f>
        <v>5807318.7726999996</v>
      </c>
      <c r="E59" s="326">
        <f t="shared" si="44"/>
        <v>4360262.7848999994</v>
      </c>
      <c r="F59" s="326">
        <f t="shared" si="44"/>
        <v>5274013.1515999995</v>
      </c>
      <c r="G59" s="326">
        <f t="shared" si="44"/>
        <v>5629115.1726000002</v>
      </c>
      <c r="H59" s="326">
        <f t="shared" si="44"/>
        <v>4898595.1359999999</v>
      </c>
      <c r="I59" s="326">
        <f t="shared" si="44"/>
        <v>5679334.8667000001</v>
      </c>
      <c r="J59" s="326">
        <f t="shared" si="44"/>
        <v>4515170.9379000003</v>
      </c>
      <c r="K59" s="326">
        <f t="shared" si="44"/>
        <v>4383979.6052999999</v>
      </c>
      <c r="L59" s="326">
        <f t="shared" si="44"/>
        <v>4966346.26291</v>
      </c>
      <c r="M59" s="327">
        <f t="shared" si="44"/>
        <v>5254042.3887</v>
      </c>
      <c r="N59" s="326">
        <f t="shared" si="44"/>
        <v>4657294.5991999991</v>
      </c>
      <c r="O59" s="301">
        <f t="shared" si="23"/>
        <v>40996283.1642</v>
      </c>
      <c r="P59" s="302">
        <f t="shared" si="44"/>
        <v>60257946.020310007</v>
      </c>
      <c r="Q59" s="346">
        <f t="shared" si="44"/>
        <v>0</v>
      </c>
      <c r="R59" s="30" t="s">
        <v>139</v>
      </c>
      <c r="S59" s="48">
        <f t="shared" si="44"/>
        <v>3129989.1018000003</v>
      </c>
      <c r="T59" s="267">
        <f t="shared" si="44"/>
        <v>3775447.9726999993</v>
      </c>
      <c r="U59" s="267">
        <f t="shared" si="44"/>
        <v>2885272.8549000002</v>
      </c>
      <c r="V59" s="267">
        <f t="shared" si="44"/>
        <v>3454636.4716000003</v>
      </c>
      <c r="W59" s="267">
        <f t="shared" si="44"/>
        <v>3668762.2826</v>
      </c>
      <c r="X59" s="267">
        <f t="shared" si="44"/>
        <v>3133567.2960000001</v>
      </c>
      <c r="Y59" s="267">
        <f t="shared" si="44"/>
        <v>3603990.1666999999</v>
      </c>
      <c r="Z59" s="267">
        <f t="shared" si="44"/>
        <v>2853207.8379000002</v>
      </c>
      <c r="AA59" s="326">
        <f t="shared" si="44"/>
        <v>2778369.7552999998</v>
      </c>
      <c r="AB59" s="326">
        <f t="shared" si="44"/>
        <v>3214203.8845099998</v>
      </c>
      <c r="AC59" s="70">
        <f t="shared" si="44"/>
        <v>3289337.9406999997</v>
      </c>
      <c r="AD59" s="48">
        <f t="shared" si="44"/>
        <v>3010251.5792</v>
      </c>
      <c r="AE59" s="49">
        <f t="shared" si="24"/>
        <v>26504873.984200004</v>
      </c>
      <c r="AF59" s="50">
        <f t="shared" si="44"/>
        <v>38797037.143909991</v>
      </c>
    </row>
    <row r="60" spans="1:32" s="22" customFormat="1">
      <c r="A60" s="310"/>
      <c r="B60" s="299" t="s">
        <v>193</v>
      </c>
      <c r="C60" s="311">
        <f>C12+C20+C28+C44+C52+C36</f>
        <v>5759795.7473000009</v>
      </c>
      <c r="D60" s="327">
        <f t="shared" ref="D60:N60" si="45">D12+D20+D28+D44+D52+D36</f>
        <v>4999574.9300999995</v>
      </c>
      <c r="E60" s="326">
        <f t="shared" si="45"/>
        <v>5296138.2128999997</v>
      </c>
      <c r="F60" s="327">
        <f t="shared" si="45"/>
        <v>5950817.1392999999</v>
      </c>
      <c r="G60" s="326">
        <f t="shared" si="45"/>
        <v>5313112.9449000005</v>
      </c>
      <c r="H60" s="326">
        <f t="shared" si="45"/>
        <v>5639327.0244000005</v>
      </c>
      <c r="I60" s="326">
        <f t="shared" si="45"/>
        <v>5821444.7341000009</v>
      </c>
      <c r="J60" s="326">
        <f t="shared" si="45"/>
        <v>4652476.6402999992</v>
      </c>
      <c r="K60" s="328">
        <f t="shared" si="45"/>
        <v>5728381.143507964</v>
      </c>
      <c r="L60" s="328">
        <f t="shared" si="45"/>
        <v>5943401.2854221296</v>
      </c>
      <c r="M60" s="328">
        <f t="shared" si="45"/>
        <v>6009354.7536036773</v>
      </c>
      <c r="N60" s="328">
        <f t="shared" si="45"/>
        <v>6284945.3062506532</v>
      </c>
      <c r="O60" s="301">
        <f t="shared" si="23"/>
        <v>43432687.373300001</v>
      </c>
      <c r="P60" s="302">
        <f t="shared" si="33"/>
        <v>67398769.862084419</v>
      </c>
      <c r="Q60" s="346"/>
      <c r="R60" s="299" t="s">
        <v>193</v>
      </c>
      <c r="S60" s="48">
        <f t="shared" ref="S60:AD60" si="46">S12+S20+S28+S44+S52+S36</f>
        <v>3482998.1572999996</v>
      </c>
      <c r="T60" s="70">
        <f t="shared" si="46"/>
        <v>2901275.6101000006</v>
      </c>
      <c r="U60" s="267">
        <f t="shared" si="46"/>
        <v>3047417.5429000002</v>
      </c>
      <c r="V60" s="70">
        <f t="shared" si="46"/>
        <v>3462974.9893</v>
      </c>
      <c r="W60" s="267">
        <f t="shared" si="46"/>
        <v>3082045.3949000002</v>
      </c>
      <c r="X60" s="267">
        <f t="shared" si="46"/>
        <v>3319404.6943999999</v>
      </c>
      <c r="Y60" s="267">
        <f t="shared" si="46"/>
        <v>3459937.8440999999</v>
      </c>
      <c r="Z60" s="267">
        <f t="shared" si="46"/>
        <v>2760112.4303000001</v>
      </c>
      <c r="AA60" s="328">
        <f t="shared" si="46"/>
        <v>3071534.7263008119</v>
      </c>
      <c r="AB60" s="328">
        <f t="shared" si="46"/>
        <v>3178512.2181746881</v>
      </c>
      <c r="AC60" s="149">
        <f t="shared" si="46"/>
        <v>3238134.8831298463</v>
      </c>
      <c r="AD60" s="149">
        <f t="shared" si="46"/>
        <v>3356753.4253980564</v>
      </c>
      <c r="AE60" s="49">
        <f t="shared" si="24"/>
        <v>25516166.6633</v>
      </c>
      <c r="AF60" s="50">
        <f>SUM(S60:AD60)</f>
        <v>38361101.916303404</v>
      </c>
    </row>
    <row r="61" spans="1:32" s="22" customFormat="1">
      <c r="A61" s="554"/>
      <c r="B61" s="299" t="s">
        <v>194</v>
      </c>
      <c r="C61" s="311">
        <f>C53+C45+C37+C29+C21+C13</f>
        <v>5004987.2896519303</v>
      </c>
      <c r="D61" s="311">
        <f t="shared" ref="D61:N61" si="47">D53+D45+D37+D29+D21+D13</f>
        <v>5366178.5512890657</v>
      </c>
      <c r="E61" s="311">
        <f t="shared" si="47"/>
        <v>5376112.7322024163</v>
      </c>
      <c r="F61" s="311">
        <f t="shared" si="47"/>
        <v>5601648.169974925</v>
      </c>
      <c r="G61" s="326">
        <f t="shared" si="47"/>
        <v>5596137.1329717766</v>
      </c>
      <c r="H61" s="326">
        <f t="shared" si="47"/>
        <v>5591429.1736338101</v>
      </c>
      <c r="I61" s="326">
        <f t="shared" si="47"/>
        <v>5803366.0410589771</v>
      </c>
      <c r="J61" s="326">
        <f t="shared" si="47"/>
        <v>5065941.1344982237</v>
      </c>
      <c r="K61" s="311">
        <f t="shared" si="47"/>
        <v>5728381.143507963</v>
      </c>
      <c r="L61" s="311">
        <f t="shared" si="47"/>
        <v>5943401.2854221296</v>
      </c>
      <c r="M61" s="311">
        <f t="shared" si="47"/>
        <v>6009354.7536036773</v>
      </c>
      <c r="N61" s="311">
        <f t="shared" si="47"/>
        <v>6284945.3062506542</v>
      </c>
      <c r="O61" s="301">
        <f t="shared" si="23"/>
        <v>43405800.225281127</v>
      </c>
      <c r="P61" s="302">
        <f t="shared" si="33"/>
        <v>67371882.714065552</v>
      </c>
      <c r="Q61" s="316"/>
      <c r="R61" s="299" t="s">
        <v>194</v>
      </c>
      <c r="S61" s="48">
        <f t="shared" ref="S61:AD61" si="48">S13+S21+S29+S45+S53+S37</f>
        <v>2841534.2376845237</v>
      </c>
      <c r="T61" s="48">
        <f t="shared" si="48"/>
        <v>3063289.9618181973</v>
      </c>
      <c r="U61" s="48">
        <f t="shared" si="48"/>
        <v>3081662.3785327752</v>
      </c>
      <c r="V61" s="48">
        <f t="shared" si="48"/>
        <v>3199504.3697765805</v>
      </c>
      <c r="W61" s="48">
        <f t="shared" si="48"/>
        <v>3198068.3983928408</v>
      </c>
      <c r="X61" s="48">
        <f t="shared" si="48"/>
        <v>3215634.7896300964</v>
      </c>
      <c r="Y61" s="267">
        <f t="shared" si="48"/>
        <v>3303599.2670660703</v>
      </c>
      <c r="Z61" s="267">
        <f t="shared" si="48"/>
        <v>2941271.8133173729</v>
      </c>
      <c r="AA61" s="311">
        <f t="shared" si="48"/>
        <v>3071534.7263008119</v>
      </c>
      <c r="AB61" s="311">
        <f t="shared" si="48"/>
        <v>3178512.2181746881</v>
      </c>
      <c r="AC61" s="48">
        <f t="shared" si="48"/>
        <v>3238134.8831298463</v>
      </c>
      <c r="AD61" s="267">
        <f t="shared" si="48"/>
        <v>3356753.4253980564</v>
      </c>
      <c r="AE61" s="49">
        <f t="shared" si="24"/>
        <v>24844565.216218457</v>
      </c>
      <c r="AF61" s="50">
        <f t="shared" si="39"/>
        <v>37689500.469221868</v>
      </c>
    </row>
    <row r="62" spans="1:32" s="22" customFormat="1" ht="13.5" customHeight="1" thickBot="1">
      <c r="A62" s="555"/>
      <c r="B62" s="339" t="s">
        <v>18</v>
      </c>
      <c r="C62" s="319">
        <f>C60-C61</f>
        <v>754808.45764807053</v>
      </c>
      <c r="D62" s="319">
        <f t="shared" ref="D62:N62" si="49">D60-D61</f>
        <v>-366603.62118906621</v>
      </c>
      <c r="E62" s="319">
        <f t="shared" si="49"/>
        <v>-79974.519302416593</v>
      </c>
      <c r="F62" s="319">
        <f t="shared" si="49"/>
        <v>349168.96932507493</v>
      </c>
      <c r="G62" s="319">
        <f t="shared" si="49"/>
        <v>-283024.18807177618</v>
      </c>
      <c r="H62" s="319">
        <f t="shared" si="49"/>
        <v>47897.850766190328</v>
      </c>
      <c r="I62" s="319">
        <f t="shared" si="49"/>
        <v>18078.693041023798</v>
      </c>
      <c r="J62" s="319">
        <f t="shared" si="49"/>
        <v>-413464.49419822451</v>
      </c>
      <c r="K62" s="319">
        <f t="shared" si="49"/>
        <v>0</v>
      </c>
      <c r="L62" s="319">
        <f t="shared" si="49"/>
        <v>0</v>
      </c>
      <c r="M62" s="319">
        <f t="shared" si="49"/>
        <v>0</v>
      </c>
      <c r="N62" s="356">
        <f t="shared" si="49"/>
        <v>0</v>
      </c>
      <c r="O62" s="306">
        <f t="shared" si="23"/>
        <v>26887.148018876091</v>
      </c>
      <c r="P62" s="307">
        <f t="shared" si="33"/>
        <v>26887.148018876091</v>
      </c>
      <c r="Q62" s="316"/>
      <c r="R62" s="339" t="s">
        <v>18</v>
      </c>
      <c r="S62" s="94">
        <f t="shared" ref="S62:AD62" si="50">S60-S61</f>
        <v>641463.91961547593</v>
      </c>
      <c r="T62" s="94">
        <f t="shared" si="50"/>
        <v>-162014.35171819665</v>
      </c>
      <c r="U62" s="94">
        <f t="shared" si="50"/>
        <v>-34244.835632774979</v>
      </c>
      <c r="V62" s="94">
        <f t="shared" si="50"/>
        <v>263470.61952341953</v>
      </c>
      <c r="W62" s="94">
        <f t="shared" si="50"/>
        <v>-116023.00349284057</v>
      </c>
      <c r="X62" s="94">
        <f t="shared" si="50"/>
        <v>103769.90476990351</v>
      </c>
      <c r="Y62" s="94">
        <f t="shared" si="50"/>
        <v>156338.57703392953</v>
      </c>
      <c r="Z62" s="94">
        <f t="shared" si="50"/>
        <v>-181159.38301737281</v>
      </c>
      <c r="AA62" s="319">
        <f t="shared" si="50"/>
        <v>0</v>
      </c>
      <c r="AB62" s="319">
        <f t="shared" si="50"/>
        <v>0</v>
      </c>
      <c r="AC62" s="94">
        <f t="shared" si="50"/>
        <v>0</v>
      </c>
      <c r="AD62" s="268">
        <f t="shared" si="50"/>
        <v>0</v>
      </c>
      <c r="AE62" s="97">
        <f t="shared" si="24"/>
        <v>671601.44708154351</v>
      </c>
      <c r="AF62" s="93">
        <f t="shared" si="39"/>
        <v>671601.44708154351</v>
      </c>
    </row>
    <row r="63" spans="1:32" s="22" customFormat="1" ht="12">
      <c r="L63" s="303"/>
      <c r="R63" s="376"/>
      <c r="S63" s="376"/>
      <c r="T63" s="376"/>
      <c r="U63" s="376"/>
    </row>
    <row r="65" spans="3:28">
      <c r="C65" s="374"/>
      <c r="D65" s="374"/>
      <c r="E65" s="375"/>
      <c r="F65" s="374"/>
      <c r="G65" s="374"/>
      <c r="H65" s="374"/>
      <c r="I65" s="374"/>
      <c r="J65" s="374"/>
      <c r="K65" s="374"/>
      <c r="L65" s="374"/>
      <c r="M65" s="374"/>
      <c r="N65" s="374"/>
      <c r="O65" s="374"/>
      <c r="R65" s="376"/>
      <c r="S65" s="376"/>
      <c r="T65" s="376"/>
      <c r="U65" s="376"/>
      <c r="V65" s="22"/>
      <c r="W65" s="22"/>
      <c r="X65" s="22"/>
      <c r="Y65" s="22"/>
      <c r="Z65" s="22"/>
      <c r="AA65" s="22"/>
      <c r="AB65" s="22"/>
    </row>
    <row r="67" spans="3:28">
      <c r="C67" s="308"/>
      <c r="D67" s="308"/>
      <c r="E67" s="308"/>
      <c r="F67" s="308"/>
      <c r="G67" s="308"/>
      <c r="H67" s="308"/>
      <c r="I67" s="308"/>
      <c r="J67" s="308"/>
      <c r="K67" s="308"/>
      <c r="L67" s="308"/>
      <c r="M67" s="308"/>
      <c r="N67" s="308"/>
      <c r="O67" s="308"/>
      <c r="P67" s="308"/>
      <c r="R67" s="376"/>
      <c r="S67" s="376"/>
      <c r="T67" s="376"/>
      <c r="U67" s="376"/>
      <c r="V67" s="22"/>
      <c r="W67" s="22"/>
      <c r="X67" s="22"/>
      <c r="Y67" s="22"/>
      <c r="Z67" s="22"/>
      <c r="AA67" s="22"/>
      <c r="AB67" s="22"/>
    </row>
    <row r="68" spans="3:28">
      <c r="O68" s="308"/>
    </row>
  </sheetData>
  <mergeCells count="9">
    <mergeCell ref="C3:D3"/>
    <mergeCell ref="A29:A30"/>
    <mergeCell ref="A61:A62"/>
    <mergeCell ref="A4:B4"/>
    <mergeCell ref="A6:B6"/>
    <mergeCell ref="A21:A22"/>
    <mergeCell ref="A13:A14"/>
    <mergeCell ref="A37:A38"/>
    <mergeCell ref="A55:A56"/>
  </mergeCells>
  <conditionalFormatting sqref="A1:P2 A6:P6 A5:B5 P5 A4:P4 F3:P3 A3:C3 A63:K63 M63:P63 A22:B22 A18 A26 A58 A30:B30 A62:B62 A57:B57 A64:P65486 A54:B54 A46:B46 N22:O22 A16:B17 B15 A24:B25 C55:I58 B55:B56 S55:Y58 Z61 N45:N50 A47:A50 C46:I50 B47:B49 B39 A39:A42 N39:P42 AD39:AF42 O31:P34 C31:I31 AD31:AF34 S31:Y31 N23:P26 B23:I23 AD23:AF26 S23:Y23 O15:P18 N14:N18 AE15:AF17 N7:N10 AG5:IU10 AD7:AD10 O7:P9 AE7:AF9 M23 M31 R1:IU4 Q1:Q10 R63:IU1048576 R7:R10 R6:AF6 R5 R22:R25 R30:R33 R46:Y50 R55:R57 R38:R39 AC23 AC31 C61:J61 AC46:AC50 M46:M50 M55:P58 N30:N34 O28:P28 M61:N61 M60 AD13:AD18 AD45:AD50 AC61 AC55:IU58 R14:R17 Q12:Q18 AG12:IU18 AG20:IU26 Q20:Q26 A20:A21 Q36:Q42 AG36:IU42 AE36:AF36 O36:P36 AE44:IU50 O44:Q50 A44:A45 O52:P53 AE52:AF53 Q52:Q58 AG52:IU54 S53 A52:A53 C52:C53 Q60:Q1048576 AC60:AD60 S60:X61 AE60:IU62 C60:I60 O60:P62 A60:A61 Q28:Q34 AG28:IU34 AE28:AF28 A28:A29 O20:P21">
    <cfRule type="cellIs" dxfId="2863" priority="1688" stopIfTrue="1" operator="lessThan">
      <formula>0</formula>
    </cfRule>
  </conditionalFormatting>
  <conditionalFormatting sqref="P29">
    <cfRule type="cellIs" dxfId="2862" priority="1301" stopIfTrue="1" operator="lessThan">
      <formula>0</formula>
    </cfRule>
  </conditionalFormatting>
  <conditionalFormatting sqref="C39:C42">
    <cfRule type="cellIs" dxfId="2861" priority="1351" stopIfTrue="1" operator="lessThan">
      <formula>0</formula>
    </cfRule>
  </conditionalFormatting>
  <conditionalFormatting sqref="B41">
    <cfRule type="cellIs" dxfId="2860" priority="1313" stopIfTrue="1" operator="lessThan">
      <formula>0</formula>
    </cfRule>
  </conditionalFormatting>
  <conditionalFormatting sqref="P22">
    <cfRule type="cellIs" dxfId="2859" priority="1305" stopIfTrue="1" operator="lessThan">
      <formula>0</formula>
    </cfRule>
  </conditionalFormatting>
  <conditionalFormatting sqref="O29:O30">
    <cfRule type="cellIs" dxfId="2858" priority="1302" stopIfTrue="1" operator="lessThan">
      <formula>0</formula>
    </cfRule>
  </conditionalFormatting>
  <conditionalFormatting sqref="B40">
    <cfRule type="cellIs" dxfId="2857" priority="1280" stopIfTrue="1" operator="lessThan">
      <formula>0</formula>
    </cfRule>
  </conditionalFormatting>
  <conditionalFormatting sqref="L63">
    <cfRule type="cellIs" dxfId="2856" priority="1156" stopIfTrue="1" operator="lessThan">
      <formula>0</formula>
    </cfRule>
  </conditionalFormatting>
  <conditionalFormatting sqref="C14 O10:P10 A8:B10 B7 A12:B14 O12:P13">
    <cfRule type="cellIs" dxfId="2855" priority="1114" stopIfTrue="1" operator="lessThan">
      <formula>0</formula>
    </cfRule>
  </conditionalFormatting>
  <conditionalFormatting sqref="C24:C26 C30">
    <cfRule type="cellIs" dxfId="2854" priority="1059" stopIfTrue="1" operator="lessThan">
      <formula>0</formula>
    </cfRule>
  </conditionalFormatting>
  <conditionalFormatting sqref="C7:C10">
    <cfRule type="cellIs" dxfId="2853" priority="1110" stopIfTrue="1" operator="lessThan">
      <formula>0</formula>
    </cfRule>
  </conditionalFormatting>
  <conditionalFormatting sqref="O14">
    <cfRule type="cellIs" dxfId="2852" priority="1109" stopIfTrue="1" operator="lessThan">
      <formula>0</formula>
    </cfRule>
  </conditionalFormatting>
  <conditionalFormatting sqref="B18">
    <cfRule type="cellIs" dxfId="2851" priority="1064" stopIfTrue="1" operator="lessThan">
      <formula>0</formula>
    </cfRule>
  </conditionalFormatting>
  <conditionalFormatting sqref="B26">
    <cfRule type="cellIs" dxfId="2850" priority="1063" stopIfTrue="1" operator="lessThan">
      <formula>0</formula>
    </cfRule>
  </conditionalFormatting>
  <conditionalFormatting sqref="B42">
    <cfRule type="cellIs" dxfId="2849" priority="1062" stopIfTrue="1" operator="lessThan">
      <formula>0</formula>
    </cfRule>
  </conditionalFormatting>
  <conditionalFormatting sqref="B58">
    <cfRule type="cellIs" dxfId="2848" priority="1061" stopIfTrue="1" operator="lessThan">
      <formula>0</formula>
    </cfRule>
  </conditionalFormatting>
  <conditionalFormatting sqref="C22">
    <cfRule type="cellIs" dxfId="2847" priority="1036" stopIfTrue="1" operator="lessThan">
      <formula>0</formula>
    </cfRule>
  </conditionalFormatting>
  <conditionalFormatting sqref="C15:C18">
    <cfRule type="cellIs" dxfId="2846" priority="1033" stopIfTrue="1" operator="lessThan">
      <formula>0</formula>
    </cfRule>
  </conditionalFormatting>
  <conditionalFormatting sqref="C13">
    <cfRule type="cellIs" dxfId="2845" priority="999" stopIfTrue="1" operator="lessThan">
      <formula>0</formula>
    </cfRule>
  </conditionalFormatting>
  <conditionalFormatting sqref="C21">
    <cfRule type="cellIs" dxfId="2844" priority="987" stopIfTrue="1" operator="lessThan">
      <formula>0</formula>
    </cfRule>
  </conditionalFormatting>
  <conditionalFormatting sqref="C29">
    <cfRule type="cellIs" dxfId="2843" priority="975" stopIfTrue="1" operator="lessThan">
      <formula>0</formula>
    </cfRule>
  </conditionalFormatting>
  <conditionalFormatting sqref="C45">
    <cfRule type="cellIs" dxfId="2842" priority="963" stopIfTrue="1" operator="lessThan">
      <formula>0</formula>
    </cfRule>
  </conditionalFormatting>
  <conditionalFormatting sqref="C62">
    <cfRule type="cellIs" dxfId="2841" priority="950" stopIfTrue="1" operator="lessThan">
      <formula>0</formula>
    </cfRule>
  </conditionalFormatting>
  <conditionalFormatting sqref="N62">
    <cfRule type="cellIs" dxfId="2840" priority="949" stopIfTrue="1" operator="lessThan">
      <formula>0</formula>
    </cfRule>
  </conditionalFormatting>
  <conditionalFormatting sqref="P14">
    <cfRule type="cellIs" dxfId="2839" priority="948" stopIfTrue="1" operator="lessThan">
      <formula>0</formula>
    </cfRule>
  </conditionalFormatting>
  <conditionalFormatting sqref="P30">
    <cfRule type="cellIs" dxfId="2838" priority="947" stopIfTrue="1" operator="lessThan">
      <formula>0</formula>
    </cfRule>
  </conditionalFormatting>
  <conditionalFormatting sqref="D39:D42">
    <cfRule type="cellIs" dxfId="2837" priority="945" stopIfTrue="1" operator="lessThan">
      <formula>0</formula>
    </cfRule>
  </conditionalFormatting>
  <conditionalFormatting sqref="D14">
    <cfRule type="cellIs" dxfId="2836" priority="944" stopIfTrue="1" operator="lessThan">
      <formula>0</formula>
    </cfRule>
  </conditionalFormatting>
  <conditionalFormatting sqref="D24:D26 D30">
    <cfRule type="cellIs" dxfId="2835" priority="942" stopIfTrue="1" operator="lessThan">
      <formula>0</formula>
    </cfRule>
  </conditionalFormatting>
  <conditionalFormatting sqref="D7:D10">
    <cfRule type="cellIs" dxfId="2834" priority="943" stopIfTrue="1" operator="lessThan">
      <formula>0</formula>
    </cfRule>
  </conditionalFormatting>
  <conditionalFormatting sqref="D22">
    <cfRule type="cellIs" dxfId="2833" priority="941" stopIfTrue="1" operator="lessThan">
      <formula>0</formula>
    </cfRule>
  </conditionalFormatting>
  <conditionalFormatting sqref="D15:D18">
    <cfRule type="cellIs" dxfId="2832" priority="940" stopIfTrue="1" operator="lessThan">
      <formula>0</formula>
    </cfRule>
  </conditionalFormatting>
  <conditionalFormatting sqref="D29">
    <cfRule type="cellIs" dxfId="2831" priority="937" stopIfTrue="1" operator="lessThan">
      <formula>0</formula>
    </cfRule>
  </conditionalFormatting>
  <conditionalFormatting sqref="D45">
    <cfRule type="cellIs" dxfId="2830" priority="936" stopIfTrue="1" operator="lessThan">
      <formula>0</formula>
    </cfRule>
  </conditionalFormatting>
  <conditionalFormatting sqref="D62">
    <cfRule type="cellIs" dxfId="2829" priority="935" stopIfTrue="1" operator="lessThan">
      <formula>0</formula>
    </cfRule>
  </conditionalFormatting>
  <conditionalFormatting sqref="E39:E42">
    <cfRule type="cellIs" dxfId="2828" priority="933" stopIfTrue="1" operator="lessThan">
      <formula>0</formula>
    </cfRule>
  </conditionalFormatting>
  <conditionalFormatting sqref="E14">
    <cfRule type="cellIs" dxfId="2827" priority="932" stopIfTrue="1" operator="lessThan">
      <formula>0</formula>
    </cfRule>
  </conditionalFormatting>
  <conditionalFormatting sqref="E24:E26 E30">
    <cfRule type="cellIs" dxfId="2826" priority="930" stopIfTrue="1" operator="lessThan">
      <formula>0</formula>
    </cfRule>
  </conditionalFormatting>
  <conditionalFormatting sqref="E7:E10">
    <cfRule type="cellIs" dxfId="2825" priority="931" stopIfTrue="1" operator="lessThan">
      <formula>0</formula>
    </cfRule>
  </conditionalFormatting>
  <conditionalFormatting sqref="E22">
    <cfRule type="cellIs" dxfId="2824" priority="929" stopIfTrue="1" operator="lessThan">
      <formula>0</formula>
    </cfRule>
  </conditionalFormatting>
  <conditionalFormatting sqref="E15:E18">
    <cfRule type="cellIs" dxfId="2823" priority="928" stopIfTrue="1" operator="lessThan">
      <formula>0</formula>
    </cfRule>
  </conditionalFormatting>
  <conditionalFormatting sqref="E29">
    <cfRule type="cellIs" dxfId="2822" priority="925" stopIfTrue="1" operator="lessThan">
      <formula>0</formula>
    </cfRule>
  </conditionalFormatting>
  <conditionalFormatting sqref="E45">
    <cfRule type="cellIs" dxfId="2821" priority="924" stopIfTrue="1" operator="lessThan">
      <formula>0</formula>
    </cfRule>
  </conditionalFormatting>
  <conditionalFormatting sqref="E62">
    <cfRule type="cellIs" dxfId="2820" priority="923" stopIfTrue="1" operator="lessThan">
      <formula>0</formula>
    </cfRule>
  </conditionalFormatting>
  <conditionalFormatting sqref="F39:F42">
    <cfRule type="cellIs" dxfId="2819" priority="921" stopIfTrue="1" operator="lessThan">
      <formula>0</formula>
    </cfRule>
  </conditionalFormatting>
  <conditionalFormatting sqref="F14">
    <cfRule type="cellIs" dxfId="2818" priority="920" stopIfTrue="1" operator="lessThan">
      <formula>0</formula>
    </cfRule>
  </conditionalFormatting>
  <conditionalFormatting sqref="F24:F26 F30">
    <cfRule type="cellIs" dxfId="2817" priority="918" stopIfTrue="1" operator="lessThan">
      <formula>0</formula>
    </cfRule>
  </conditionalFormatting>
  <conditionalFormatting sqref="F7:F10">
    <cfRule type="cellIs" dxfId="2816" priority="919" stopIfTrue="1" operator="lessThan">
      <formula>0</formula>
    </cfRule>
  </conditionalFormatting>
  <conditionalFormatting sqref="F22">
    <cfRule type="cellIs" dxfId="2815" priority="917" stopIfTrue="1" operator="lessThan">
      <formula>0</formula>
    </cfRule>
  </conditionalFormatting>
  <conditionalFormatting sqref="F15:F18">
    <cfRule type="cellIs" dxfId="2814" priority="916" stopIfTrue="1" operator="lessThan">
      <formula>0</formula>
    </cfRule>
  </conditionalFormatting>
  <conditionalFormatting sqref="F29">
    <cfRule type="cellIs" dxfId="2813" priority="913" stopIfTrue="1" operator="lessThan">
      <formula>0</formula>
    </cfRule>
  </conditionalFormatting>
  <conditionalFormatting sqref="F45">
    <cfRule type="cellIs" dxfId="2812" priority="912" stopIfTrue="1" operator="lessThan">
      <formula>0</formula>
    </cfRule>
  </conditionalFormatting>
  <conditionalFormatting sqref="F62">
    <cfRule type="cellIs" dxfId="2811" priority="911" stopIfTrue="1" operator="lessThan">
      <formula>0</formula>
    </cfRule>
  </conditionalFormatting>
  <conditionalFormatting sqref="G39:G42">
    <cfRule type="cellIs" dxfId="2810" priority="909" stopIfTrue="1" operator="lessThan">
      <formula>0</formula>
    </cfRule>
  </conditionalFormatting>
  <conditionalFormatting sqref="G14">
    <cfRule type="cellIs" dxfId="2809" priority="908" stopIfTrue="1" operator="lessThan">
      <formula>0</formula>
    </cfRule>
  </conditionalFormatting>
  <conditionalFormatting sqref="G24:G26 G30">
    <cfRule type="cellIs" dxfId="2808" priority="906" stopIfTrue="1" operator="lessThan">
      <formula>0</formula>
    </cfRule>
  </conditionalFormatting>
  <conditionalFormatting sqref="G7:G10">
    <cfRule type="cellIs" dxfId="2807" priority="907" stopIfTrue="1" operator="lessThan">
      <formula>0</formula>
    </cfRule>
  </conditionalFormatting>
  <conditionalFormatting sqref="G22">
    <cfRule type="cellIs" dxfId="2806" priority="905" stopIfTrue="1" operator="lessThan">
      <formula>0</formula>
    </cfRule>
  </conditionalFormatting>
  <conditionalFormatting sqref="G15:G18">
    <cfRule type="cellIs" dxfId="2805" priority="904" stopIfTrue="1" operator="lessThan">
      <formula>0</formula>
    </cfRule>
  </conditionalFormatting>
  <conditionalFormatting sqref="G29">
    <cfRule type="cellIs" dxfId="2804" priority="901" stopIfTrue="1" operator="lessThan">
      <formula>0</formula>
    </cfRule>
  </conditionalFormatting>
  <conditionalFormatting sqref="G45">
    <cfRule type="cellIs" dxfId="2803" priority="900" stopIfTrue="1" operator="lessThan">
      <formula>0</formula>
    </cfRule>
  </conditionalFormatting>
  <conditionalFormatting sqref="G62">
    <cfRule type="cellIs" dxfId="2802" priority="899" stopIfTrue="1" operator="lessThan">
      <formula>0</formula>
    </cfRule>
  </conditionalFormatting>
  <conditionalFormatting sqref="H39:H42">
    <cfRule type="cellIs" dxfId="2801" priority="897" stopIfTrue="1" operator="lessThan">
      <formula>0</formula>
    </cfRule>
  </conditionalFormatting>
  <conditionalFormatting sqref="H14">
    <cfRule type="cellIs" dxfId="2800" priority="896" stopIfTrue="1" operator="lessThan">
      <formula>0</formula>
    </cfRule>
  </conditionalFormatting>
  <conditionalFormatting sqref="H24:H26 H30">
    <cfRule type="cellIs" dxfId="2799" priority="894" stopIfTrue="1" operator="lessThan">
      <formula>0</formula>
    </cfRule>
  </conditionalFormatting>
  <conditionalFormatting sqref="H7:H10">
    <cfRule type="cellIs" dxfId="2798" priority="895" stopIfTrue="1" operator="lessThan">
      <formula>0</formula>
    </cfRule>
  </conditionalFormatting>
  <conditionalFormatting sqref="H22">
    <cfRule type="cellIs" dxfId="2797" priority="893" stopIfTrue="1" operator="lessThan">
      <formula>0</formula>
    </cfRule>
  </conditionalFormatting>
  <conditionalFormatting sqref="H15:H18">
    <cfRule type="cellIs" dxfId="2796" priority="892" stopIfTrue="1" operator="lessThan">
      <formula>0</formula>
    </cfRule>
  </conditionalFormatting>
  <conditionalFormatting sqref="H29">
    <cfRule type="cellIs" dxfId="2795" priority="889" stopIfTrue="1" operator="lessThan">
      <formula>0</formula>
    </cfRule>
  </conditionalFormatting>
  <conditionalFormatting sqref="H45">
    <cfRule type="cellIs" dxfId="2794" priority="888" stopIfTrue="1" operator="lessThan">
      <formula>0</formula>
    </cfRule>
  </conditionalFormatting>
  <conditionalFormatting sqref="H62">
    <cfRule type="cellIs" dxfId="2793" priority="887" stopIfTrue="1" operator="lessThan">
      <formula>0</formula>
    </cfRule>
  </conditionalFormatting>
  <conditionalFormatting sqref="I39:I42">
    <cfRule type="cellIs" dxfId="2792" priority="885" stopIfTrue="1" operator="lessThan">
      <formula>0</formula>
    </cfRule>
  </conditionalFormatting>
  <conditionalFormatting sqref="I14">
    <cfRule type="cellIs" dxfId="2791" priority="884" stopIfTrue="1" operator="lessThan">
      <formula>0</formula>
    </cfRule>
  </conditionalFormatting>
  <conditionalFormatting sqref="I24:I26 I30">
    <cfRule type="cellIs" dxfId="2790" priority="882" stopIfTrue="1" operator="lessThan">
      <formula>0</formula>
    </cfRule>
  </conditionalFormatting>
  <conditionalFormatting sqref="I7:I10">
    <cfRule type="cellIs" dxfId="2789" priority="883" stopIfTrue="1" operator="lessThan">
      <formula>0</formula>
    </cfRule>
  </conditionalFormatting>
  <conditionalFormatting sqref="I22">
    <cfRule type="cellIs" dxfId="2788" priority="881" stopIfTrue="1" operator="lessThan">
      <formula>0</formula>
    </cfRule>
  </conditionalFormatting>
  <conditionalFormatting sqref="I15:I18">
    <cfRule type="cellIs" dxfId="2787" priority="880" stopIfTrue="1" operator="lessThan">
      <formula>0</formula>
    </cfRule>
  </conditionalFormatting>
  <conditionalFormatting sqref="I29">
    <cfRule type="cellIs" dxfId="2786" priority="877" stopIfTrue="1" operator="lessThan">
      <formula>0</formula>
    </cfRule>
  </conditionalFormatting>
  <conditionalFormatting sqref="I45">
    <cfRule type="cellIs" dxfId="2785" priority="876" stopIfTrue="1" operator="lessThan">
      <formula>0</formula>
    </cfRule>
  </conditionalFormatting>
  <conditionalFormatting sqref="I62">
    <cfRule type="cellIs" dxfId="2784" priority="875" stopIfTrue="1" operator="lessThan">
      <formula>0</formula>
    </cfRule>
  </conditionalFormatting>
  <conditionalFormatting sqref="J7:J10">
    <cfRule type="cellIs" dxfId="2783" priority="871" stopIfTrue="1" operator="lessThan">
      <formula>0</formula>
    </cfRule>
  </conditionalFormatting>
  <conditionalFormatting sqref="J62">
    <cfRule type="cellIs" dxfId="2782" priority="863" stopIfTrue="1" operator="lessThan">
      <formula>0</formula>
    </cfRule>
  </conditionalFormatting>
  <conditionalFormatting sqref="M39:M42">
    <cfRule type="cellIs" dxfId="2781" priority="837" stopIfTrue="1" operator="lessThan">
      <formula>0</formula>
    </cfRule>
  </conditionalFormatting>
  <conditionalFormatting sqref="M14">
    <cfRule type="cellIs" dxfId="2780" priority="836" stopIfTrue="1" operator="lessThan">
      <formula>0</formula>
    </cfRule>
  </conditionalFormatting>
  <conditionalFormatting sqref="M24:M26 M30">
    <cfRule type="cellIs" dxfId="2779" priority="834" stopIfTrue="1" operator="lessThan">
      <formula>0</formula>
    </cfRule>
  </conditionalFormatting>
  <conditionalFormatting sqref="M7:M10">
    <cfRule type="cellIs" dxfId="2778" priority="835" stopIfTrue="1" operator="lessThan">
      <formula>0</formula>
    </cfRule>
  </conditionalFormatting>
  <conditionalFormatting sqref="M22">
    <cfRule type="cellIs" dxfId="2777" priority="833" stopIfTrue="1" operator="lessThan">
      <formula>0</formula>
    </cfRule>
  </conditionalFormatting>
  <conditionalFormatting sqref="M15:M18">
    <cfRule type="cellIs" dxfId="2776" priority="832" stopIfTrue="1" operator="lessThan">
      <formula>0</formula>
    </cfRule>
  </conditionalFormatting>
  <conditionalFormatting sqref="M29">
    <cfRule type="cellIs" dxfId="2775" priority="829" stopIfTrue="1" operator="lessThan">
      <formula>0</formula>
    </cfRule>
  </conditionalFormatting>
  <conditionalFormatting sqref="M45">
    <cfRule type="cellIs" dxfId="2774" priority="828" stopIfTrue="1" operator="lessThan">
      <formula>0</formula>
    </cfRule>
  </conditionalFormatting>
  <conditionalFormatting sqref="M62">
    <cfRule type="cellIs" dxfId="2773" priority="827" stopIfTrue="1" operator="lessThan">
      <formula>0</formula>
    </cfRule>
  </conditionalFormatting>
  <conditionalFormatting sqref="C54 O54:P54">
    <cfRule type="cellIs" dxfId="2772" priority="822" stopIfTrue="1" operator="lessThan">
      <formula>0</formula>
    </cfRule>
  </conditionalFormatting>
  <conditionalFormatting sqref="D54:I54 M54:N54">
    <cfRule type="cellIs" dxfId="2771" priority="811" stopIfTrue="1" operator="lessThan">
      <formula>0</formula>
    </cfRule>
  </conditionalFormatting>
  <conditionalFormatting sqref="B50">
    <cfRule type="cellIs" dxfId="2770" priority="809" stopIfTrue="1" operator="lessThan">
      <formula>0</formula>
    </cfRule>
  </conditionalFormatting>
  <conditionalFormatting sqref="A34 A38:B38 N37:N38 A32:B33 B31 A36:A37">
    <cfRule type="cellIs" dxfId="2769" priority="808" stopIfTrue="1" operator="lessThan">
      <formula>0</formula>
    </cfRule>
  </conditionalFormatting>
  <conditionalFormatting sqref="P37">
    <cfRule type="cellIs" dxfId="2768" priority="804" stopIfTrue="1" operator="lessThan">
      <formula>0</formula>
    </cfRule>
  </conditionalFormatting>
  <conditionalFormatting sqref="O37:O38">
    <cfRule type="cellIs" dxfId="2767" priority="805" stopIfTrue="1" operator="lessThan">
      <formula>0</formula>
    </cfRule>
  </conditionalFormatting>
  <conditionalFormatting sqref="C32:C34 C38">
    <cfRule type="cellIs" dxfId="2766" priority="802" stopIfTrue="1" operator="lessThan">
      <formula>0</formula>
    </cfRule>
  </conditionalFormatting>
  <conditionalFormatting sqref="B34">
    <cfRule type="cellIs" dxfId="2765" priority="803" stopIfTrue="1" operator="lessThan">
      <formula>0</formula>
    </cfRule>
  </conditionalFormatting>
  <conditionalFormatting sqref="C37">
    <cfRule type="cellIs" dxfId="2764" priority="801" stopIfTrue="1" operator="lessThan">
      <formula>0</formula>
    </cfRule>
  </conditionalFormatting>
  <conditionalFormatting sqref="P38">
    <cfRule type="cellIs" dxfId="2763" priority="800" stopIfTrue="1" operator="lessThan">
      <formula>0</formula>
    </cfRule>
  </conditionalFormatting>
  <conditionalFormatting sqref="D32:D34 D38">
    <cfRule type="cellIs" dxfId="2762" priority="798" stopIfTrue="1" operator="lessThan">
      <formula>0</formula>
    </cfRule>
  </conditionalFormatting>
  <conditionalFormatting sqref="D37">
    <cfRule type="cellIs" dxfId="2761" priority="797" stopIfTrue="1" operator="lessThan">
      <formula>0</formula>
    </cfRule>
  </conditionalFormatting>
  <conditionalFormatting sqref="E32:E34 E38">
    <cfRule type="cellIs" dxfId="2760" priority="795" stopIfTrue="1" operator="lessThan">
      <formula>0</formula>
    </cfRule>
  </conditionalFormatting>
  <conditionalFormatting sqref="E37">
    <cfRule type="cellIs" dxfId="2759" priority="794" stopIfTrue="1" operator="lessThan">
      <formula>0</formula>
    </cfRule>
  </conditionalFormatting>
  <conditionalFormatting sqref="F32:F34 F38">
    <cfRule type="cellIs" dxfId="2758" priority="792" stopIfTrue="1" operator="lessThan">
      <formula>0</formula>
    </cfRule>
  </conditionalFormatting>
  <conditionalFormatting sqref="F37">
    <cfRule type="cellIs" dxfId="2757" priority="791" stopIfTrue="1" operator="lessThan">
      <formula>0</formula>
    </cfRule>
  </conditionalFormatting>
  <conditionalFormatting sqref="G32:G34 G38">
    <cfRule type="cellIs" dxfId="2756" priority="789" stopIfTrue="1" operator="lessThan">
      <formula>0</formula>
    </cfRule>
  </conditionalFormatting>
  <conditionalFormatting sqref="G37">
    <cfRule type="cellIs" dxfId="2755" priority="788" stopIfTrue="1" operator="lessThan">
      <formula>0</formula>
    </cfRule>
  </conditionalFormatting>
  <conditionalFormatting sqref="H32:H34 H38">
    <cfRule type="cellIs" dxfId="2754" priority="786" stopIfTrue="1" operator="lessThan">
      <formula>0</formula>
    </cfRule>
  </conditionalFormatting>
  <conditionalFormatting sqref="H37">
    <cfRule type="cellIs" dxfId="2753" priority="785" stopIfTrue="1" operator="lessThan">
      <formula>0</formula>
    </cfRule>
  </conditionalFormatting>
  <conditionalFormatting sqref="I32:I34 I38">
    <cfRule type="cellIs" dxfId="2752" priority="783" stopIfTrue="1" operator="lessThan">
      <formula>0</formula>
    </cfRule>
  </conditionalFormatting>
  <conditionalFormatting sqref="I37">
    <cfRule type="cellIs" dxfId="2751" priority="782" stopIfTrue="1" operator="lessThan">
      <formula>0</formula>
    </cfRule>
  </conditionalFormatting>
  <conditionalFormatting sqref="M32:M34 M38">
    <cfRule type="cellIs" dxfId="2750" priority="771" stopIfTrue="1" operator="lessThan">
      <formula>0</formula>
    </cfRule>
  </conditionalFormatting>
  <conditionalFormatting sqref="M37">
    <cfRule type="cellIs" dxfId="2749" priority="770" stopIfTrue="1" operator="lessThan">
      <formula>0</formula>
    </cfRule>
  </conditionalFormatting>
  <conditionalFormatting sqref="B36">
    <cfRule type="cellIs" dxfId="2748" priority="769" stopIfTrue="1" operator="lessThan">
      <formula>0</formula>
    </cfRule>
  </conditionalFormatting>
  <conditionalFormatting sqref="S39:S42 S45">
    <cfRule type="cellIs" dxfId="2747" priority="709" stopIfTrue="1" operator="lessThan">
      <formula>0</formula>
    </cfRule>
  </conditionalFormatting>
  <conditionalFormatting sqref="R18">
    <cfRule type="cellIs" dxfId="2746" priority="698" stopIfTrue="1" operator="lessThan">
      <formula>0</formula>
    </cfRule>
  </conditionalFormatting>
  <conditionalFormatting sqref="AF5 AF21 AE18:AF18 AD21:AE22 AD29:AD30 AE20:AF20">
    <cfRule type="cellIs" dxfId="2745" priority="713" stopIfTrue="1" operator="lessThan">
      <formula>0</formula>
    </cfRule>
  </conditionalFormatting>
  <conditionalFormatting sqref="R40">
    <cfRule type="cellIs" dxfId="2744" priority="704" stopIfTrue="1" operator="lessThan">
      <formula>0</formula>
    </cfRule>
  </conditionalFormatting>
  <conditionalFormatting sqref="R41">
    <cfRule type="cellIs" dxfId="2743" priority="708" stopIfTrue="1" operator="lessThan">
      <formula>0</formula>
    </cfRule>
  </conditionalFormatting>
  <conditionalFormatting sqref="AE29:AE30">
    <cfRule type="cellIs" dxfId="2742" priority="706" stopIfTrue="1" operator="lessThan">
      <formula>0</formula>
    </cfRule>
  </conditionalFormatting>
  <conditionalFormatting sqref="AF22">
    <cfRule type="cellIs" dxfId="2741" priority="707" stopIfTrue="1" operator="lessThan">
      <formula>0</formula>
    </cfRule>
  </conditionalFormatting>
  <conditionalFormatting sqref="AF29">
    <cfRule type="cellIs" dxfId="2740" priority="705" stopIfTrue="1" operator="lessThan">
      <formula>0</formula>
    </cfRule>
  </conditionalFormatting>
  <conditionalFormatting sqref="S13">
    <cfRule type="cellIs" dxfId="2739" priority="701" stopIfTrue="1" operator="lessThan">
      <formula>0</formula>
    </cfRule>
  </conditionalFormatting>
  <conditionalFormatting sqref="S7:S10">
    <cfRule type="cellIs" dxfId="2738" priority="700" stopIfTrue="1" operator="lessThan">
      <formula>0</formula>
    </cfRule>
  </conditionalFormatting>
  <conditionalFormatting sqref="R58">
    <cfRule type="cellIs" dxfId="2737" priority="695" stopIfTrue="1" operator="lessThan">
      <formula>0</formula>
    </cfRule>
  </conditionalFormatting>
  <conditionalFormatting sqref="S14 AE10:AF10 AE12:AF13">
    <cfRule type="cellIs" dxfId="2736" priority="703" stopIfTrue="1" operator="lessThan">
      <formula>0</formula>
    </cfRule>
  </conditionalFormatting>
  <conditionalFormatting sqref="AE14">
    <cfRule type="cellIs" dxfId="2735" priority="699" stopIfTrue="1" operator="lessThan">
      <formula>0</formula>
    </cfRule>
  </conditionalFormatting>
  <conditionalFormatting sqref="R26">
    <cfRule type="cellIs" dxfId="2734" priority="697" stopIfTrue="1" operator="lessThan">
      <formula>0</formula>
    </cfRule>
  </conditionalFormatting>
  <conditionalFormatting sqref="R42">
    <cfRule type="cellIs" dxfId="2733" priority="696" stopIfTrue="1" operator="lessThan">
      <formula>0</formula>
    </cfRule>
  </conditionalFormatting>
  <conditionalFormatting sqref="S24:S26 S29:S30">
    <cfRule type="cellIs" dxfId="2732" priority="694" stopIfTrue="1" operator="lessThan">
      <formula>0</formula>
    </cfRule>
  </conditionalFormatting>
  <conditionalFormatting sqref="S22">
    <cfRule type="cellIs" dxfId="2731" priority="693" stopIfTrue="1" operator="lessThan">
      <formula>0</formula>
    </cfRule>
  </conditionalFormatting>
  <conditionalFormatting sqref="S21">
    <cfRule type="cellIs" dxfId="2730" priority="692" stopIfTrue="1" operator="lessThan">
      <formula>0</formula>
    </cfRule>
  </conditionalFormatting>
  <conditionalFormatting sqref="S15:S18">
    <cfRule type="cellIs" dxfId="2729" priority="691" stopIfTrue="1" operator="lessThan">
      <formula>0</formula>
    </cfRule>
  </conditionalFormatting>
  <conditionalFormatting sqref="S62">
    <cfRule type="cellIs" dxfId="2728" priority="690" stopIfTrue="1" operator="lessThan">
      <formula>0</formula>
    </cfRule>
  </conditionalFormatting>
  <conditionalFormatting sqref="AD62">
    <cfRule type="cellIs" dxfId="2727" priority="689" stopIfTrue="1" operator="lessThan">
      <formula>0</formula>
    </cfRule>
  </conditionalFormatting>
  <conditionalFormatting sqref="AF14">
    <cfRule type="cellIs" dxfId="2726" priority="688" stopIfTrue="1" operator="lessThan">
      <formula>0</formula>
    </cfRule>
  </conditionalFormatting>
  <conditionalFormatting sqref="AF30">
    <cfRule type="cellIs" dxfId="2725" priority="687" stopIfTrue="1" operator="lessThan">
      <formula>0</formula>
    </cfRule>
  </conditionalFormatting>
  <conditionalFormatting sqref="T53">
    <cfRule type="cellIs" dxfId="2724" priority="686" stopIfTrue="1" operator="lessThan">
      <formula>0</formula>
    </cfRule>
  </conditionalFormatting>
  <conditionalFormatting sqref="T39:T42 T45">
    <cfRule type="cellIs" dxfId="2723" priority="685" stopIfTrue="1" operator="lessThan">
      <formula>0</formula>
    </cfRule>
  </conditionalFormatting>
  <conditionalFormatting sqref="T13">
    <cfRule type="cellIs" dxfId="2722" priority="683" stopIfTrue="1" operator="lessThan">
      <formula>0</formula>
    </cfRule>
  </conditionalFormatting>
  <conditionalFormatting sqref="T7:T10">
    <cfRule type="cellIs" dxfId="2721" priority="682" stopIfTrue="1" operator="lessThan">
      <formula>0</formula>
    </cfRule>
  </conditionalFormatting>
  <conditionalFormatting sqref="T14">
    <cfRule type="cellIs" dxfId="2720" priority="684" stopIfTrue="1" operator="lessThan">
      <formula>0</formula>
    </cfRule>
  </conditionalFormatting>
  <conditionalFormatting sqref="T24:T26 T29:T30">
    <cfRule type="cellIs" dxfId="2719" priority="681" stopIfTrue="1" operator="lessThan">
      <formula>0</formula>
    </cfRule>
  </conditionalFormatting>
  <conditionalFormatting sqref="T22">
    <cfRule type="cellIs" dxfId="2718" priority="680" stopIfTrue="1" operator="lessThan">
      <formula>0</formula>
    </cfRule>
  </conditionalFormatting>
  <conditionalFormatting sqref="T21">
    <cfRule type="cellIs" dxfId="2717" priority="679" stopIfTrue="1" operator="lessThan">
      <formula>0</formula>
    </cfRule>
  </conditionalFormatting>
  <conditionalFormatting sqref="T15:T18">
    <cfRule type="cellIs" dxfId="2716" priority="678" stopIfTrue="1" operator="lessThan">
      <formula>0</formula>
    </cfRule>
  </conditionalFormatting>
  <conditionalFormatting sqref="T62">
    <cfRule type="cellIs" dxfId="2715" priority="677" stopIfTrue="1" operator="lessThan">
      <formula>0</formula>
    </cfRule>
  </conditionalFormatting>
  <conditionalFormatting sqref="U53">
    <cfRule type="cellIs" dxfId="2714" priority="676" stopIfTrue="1" operator="lessThan">
      <formula>0</formula>
    </cfRule>
  </conditionalFormatting>
  <conditionalFormatting sqref="U39:U42 U45">
    <cfRule type="cellIs" dxfId="2713" priority="675" stopIfTrue="1" operator="lessThan">
      <formula>0</formula>
    </cfRule>
  </conditionalFormatting>
  <conditionalFormatting sqref="U13">
    <cfRule type="cellIs" dxfId="2712" priority="673" stopIfTrue="1" operator="lessThan">
      <formula>0</formula>
    </cfRule>
  </conditionalFormatting>
  <conditionalFormatting sqref="U7:U10">
    <cfRule type="cellIs" dxfId="2711" priority="672" stopIfTrue="1" operator="lessThan">
      <formula>0</formula>
    </cfRule>
  </conditionalFormatting>
  <conditionalFormatting sqref="U14">
    <cfRule type="cellIs" dxfId="2710" priority="674" stopIfTrue="1" operator="lessThan">
      <formula>0</formula>
    </cfRule>
  </conditionalFormatting>
  <conditionalFormatting sqref="U24:U26 U29:U30">
    <cfRule type="cellIs" dxfId="2709" priority="671" stopIfTrue="1" operator="lessThan">
      <formula>0</formula>
    </cfRule>
  </conditionalFormatting>
  <conditionalFormatting sqref="U22">
    <cfRule type="cellIs" dxfId="2708" priority="670" stopIfTrue="1" operator="lessThan">
      <formula>0</formula>
    </cfRule>
  </conditionalFormatting>
  <conditionalFormatting sqref="U21">
    <cfRule type="cellIs" dxfId="2707" priority="669" stopIfTrue="1" operator="lessThan">
      <formula>0</formula>
    </cfRule>
  </conditionalFormatting>
  <conditionalFormatting sqref="U15:U18">
    <cfRule type="cellIs" dxfId="2706" priority="668" stopIfTrue="1" operator="lessThan">
      <formula>0</formula>
    </cfRule>
  </conditionalFormatting>
  <conditionalFormatting sqref="U62">
    <cfRule type="cellIs" dxfId="2705" priority="667" stopIfTrue="1" operator="lessThan">
      <formula>0</formula>
    </cfRule>
  </conditionalFormatting>
  <conditionalFormatting sqref="V53">
    <cfRule type="cellIs" dxfId="2704" priority="666" stopIfTrue="1" operator="lessThan">
      <formula>0</formula>
    </cfRule>
  </conditionalFormatting>
  <conditionalFormatting sqref="V39:V42 V45">
    <cfRule type="cellIs" dxfId="2703" priority="665" stopIfTrue="1" operator="lessThan">
      <formula>0</formula>
    </cfRule>
  </conditionalFormatting>
  <conditionalFormatting sqref="V13">
    <cfRule type="cellIs" dxfId="2702" priority="663" stopIfTrue="1" operator="lessThan">
      <formula>0</formula>
    </cfRule>
  </conditionalFormatting>
  <conditionalFormatting sqref="V7:V10">
    <cfRule type="cellIs" dxfId="2701" priority="662" stopIfTrue="1" operator="lessThan">
      <formula>0</formula>
    </cfRule>
  </conditionalFormatting>
  <conditionalFormatting sqref="V14">
    <cfRule type="cellIs" dxfId="2700" priority="664" stopIfTrue="1" operator="lessThan">
      <formula>0</formula>
    </cfRule>
  </conditionalFormatting>
  <conditionalFormatting sqref="V24:V26 V29:V30">
    <cfRule type="cellIs" dxfId="2699" priority="661" stopIfTrue="1" operator="lessThan">
      <formula>0</formula>
    </cfRule>
  </conditionalFormatting>
  <conditionalFormatting sqref="V22">
    <cfRule type="cellIs" dxfId="2698" priority="660" stopIfTrue="1" operator="lessThan">
      <formula>0</formula>
    </cfRule>
  </conditionalFormatting>
  <conditionalFormatting sqref="V21">
    <cfRule type="cellIs" dxfId="2697" priority="659" stopIfTrue="1" operator="lessThan">
      <formula>0</formula>
    </cfRule>
  </conditionalFormatting>
  <conditionalFormatting sqref="V15:V18">
    <cfRule type="cellIs" dxfId="2696" priority="658" stopIfTrue="1" operator="lessThan">
      <formula>0</formula>
    </cfRule>
  </conditionalFormatting>
  <conditionalFormatting sqref="V62">
    <cfRule type="cellIs" dxfId="2695" priority="657" stopIfTrue="1" operator="lessThan">
      <formula>0</formula>
    </cfRule>
  </conditionalFormatting>
  <conditionalFormatting sqref="W53">
    <cfRule type="cellIs" dxfId="2694" priority="656" stopIfTrue="1" operator="lessThan">
      <formula>0</formula>
    </cfRule>
  </conditionalFormatting>
  <conditionalFormatting sqref="W39:W42 W45">
    <cfRule type="cellIs" dxfId="2693" priority="655" stopIfTrue="1" operator="lessThan">
      <formula>0</formula>
    </cfRule>
  </conditionalFormatting>
  <conditionalFormatting sqref="W13">
    <cfRule type="cellIs" dxfId="2692" priority="653" stopIfTrue="1" operator="lessThan">
      <formula>0</formula>
    </cfRule>
  </conditionalFormatting>
  <conditionalFormatting sqref="W7:W10">
    <cfRule type="cellIs" dxfId="2691" priority="652" stopIfTrue="1" operator="lessThan">
      <formula>0</formula>
    </cfRule>
  </conditionalFormatting>
  <conditionalFormatting sqref="W14">
    <cfRule type="cellIs" dxfId="2690" priority="654" stopIfTrue="1" operator="lessThan">
      <formula>0</formula>
    </cfRule>
  </conditionalFormatting>
  <conditionalFormatting sqref="W24:W26 W29:W30">
    <cfRule type="cellIs" dxfId="2689" priority="651" stopIfTrue="1" operator="lessThan">
      <formula>0</formula>
    </cfRule>
  </conditionalFormatting>
  <conditionalFormatting sqref="W22">
    <cfRule type="cellIs" dxfId="2688" priority="650" stopIfTrue="1" operator="lessThan">
      <formula>0</formula>
    </cfRule>
  </conditionalFormatting>
  <conditionalFormatting sqref="W21">
    <cfRule type="cellIs" dxfId="2687" priority="649" stopIfTrue="1" operator="lessThan">
      <formula>0</formula>
    </cfRule>
  </conditionalFormatting>
  <conditionalFormatting sqref="W15:W18">
    <cfRule type="cellIs" dxfId="2686" priority="648" stopIfTrue="1" operator="lessThan">
      <formula>0</formula>
    </cfRule>
  </conditionalFormatting>
  <conditionalFormatting sqref="W62">
    <cfRule type="cellIs" dxfId="2685" priority="647" stopIfTrue="1" operator="lessThan">
      <formula>0</formula>
    </cfRule>
  </conditionalFormatting>
  <conditionalFormatting sqref="X53 Y60">
    <cfRule type="cellIs" dxfId="2684" priority="646" stopIfTrue="1" operator="lessThan">
      <formula>0</formula>
    </cfRule>
  </conditionalFormatting>
  <conditionalFormatting sqref="X39:X42 X45">
    <cfRule type="cellIs" dxfId="2683" priority="645" stopIfTrue="1" operator="lessThan">
      <formula>0</formula>
    </cfRule>
  </conditionalFormatting>
  <conditionalFormatting sqref="X13">
    <cfRule type="cellIs" dxfId="2682" priority="643" stopIfTrue="1" operator="lessThan">
      <formula>0</formula>
    </cfRule>
  </conditionalFormatting>
  <conditionalFormatting sqref="X7:X10">
    <cfRule type="cellIs" dxfId="2681" priority="642" stopIfTrue="1" operator="lessThan">
      <formula>0</formula>
    </cfRule>
  </conditionalFormatting>
  <conditionalFormatting sqref="X14">
    <cfRule type="cellIs" dxfId="2680" priority="644" stopIfTrue="1" operator="lessThan">
      <formula>0</formula>
    </cfRule>
  </conditionalFormatting>
  <conditionalFormatting sqref="X24:X26 X29:X30">
    <cfRule type="cellIs" dxfId="2679" priority="641" stopIfTrue="1" operator="lessThan">
      <formula>0</formula>
    </cfRule>
  </conditionalFormatting>
  <conditionalFormatting sqref="X22">
    <cfRule type="cellIs" dxfId="2678" priority="640" stopIfTrue="1" operator="lessThan">
      <formula>0</formula>
    </cfRule>
  </conditionalFormatting>
  <conditionalFormatting sqref="X21">
    <cfRule type="cellIs" dxfId="2677" priority="639" stopIfTrue="1" operator="lessThan">
      <formula>0</formula>
    </cfRule>
  </conditionalFormatting>
  <conditionalFormatting sqref="X15:X18">
    <cfRule type="cellIs" dxfId="2676" priority="638" stopIfTrue="1" operator="lessThan">
      <formula>0</formula>
    </cfRule>
  </conditionalFormatting>
  <conditionalFormatting sqref="X62">
    <cfRule type="cellIs" dxfId="2675" priority="637" stopIfTrue="1" operator="lessThan">
      <formula>0</formula>
    </cfRule>
  </conditionalFormatting>
  <conditionalFormatting sqref="Y53 Y61">
    <cfRule type="cellIs" dxfId="2674" priority="636" stopIfTrue="1" operator="lessThan">
      <formula>0</formula>
    </cfRule>
  </conditionalFormatting>
  <conditionalFormatting sqref="Y39:Y42 Y45">
    <cfRule type="cellIs" dxfId="2673" priority="635" stopIfTrue="1" operator="lessThan">
      <formula>0</formula>
    </cfRule>
  </conditionalFormatting>
  <conditionalFormatting sqref="Y13">
    <cfRule type="cellIs" dxfId="2672" priority="633" stopIfTrue="1" operator="lessThan">
      <formula>0</formula>
    </cfRule>
  </conditionalFormatting>
  <conditionalFormatting sqref="Y7:Y10">
    <cfRule type="cellIs" dxfId="2671" priority="632" stopIfTrue="1" operator="lessThan">
      <formula>0</formula>
    </cfRule>
  </conditionalFormatting>
  <conditionalFormatting sqref="Y14">
    <cfRule type="cellIs" dxfId="2670" priority="634" stopIfTrue="1" operator="lessThan">
      <formula>0</formula>
    </cfRule>
  </conditionalFormatting>
  <conditionalFormatting sqref="Y24:Y26 Y29:Y30">
    <cfRule type="cellIs" dxfId="2669" priority="631" stopIfTrue="1" operator="lessThan">
      <formula>0</formula>
    </cfRule>
  </conditionalFormatting>
  <conditionalFormatting sqref="Y22">
    <cfRule type="cellIs" dxfId="2668" priority="630" stopIfTrue="1" operator="lessThan">
      <formula>0</formula>
    </cfRule>
  </conditionalFormatting>
  <conditionalFormatting sqref="Y21">
    <cfRule type="cellIs" dxfId="2667" priority="629" stopIfTrue="1" operator="lessThan">
      <formula>0</formula>
    </cfRule>
  </conditionalFormatting>
  <conditionalFormatting sqref="Y15:Y18">
    <cfRule type="cellIs" dxfId="2666" priority="628" stopIfTrue="1" operator="lessThan">
      <formula>0</formula>
    </cfRule>
  </conditionalFormatting>
  <conditionalFormatting sqref="Y62">
    <cfRule type="cellIs" dxfId="2665" priority="627" stopIfTrue="1" operator="lessThan">
      <formula>0</formula>
    </cfRule>
  </conditionalFormatting>
  <conditionalFormatting sqref="Z7:Z10">
    <cfRule type="cellIs" dxfId="2664" priority="622" stopIfTrue="1" operator="lessThan">
      <formula>0</formula>
    </cfRule>
  </conditionalFormatting>
  <conditionalFormatting sqref="Z62">
    <cfRule type="cellIs" dxfId="2663" priority="617" stopIfTrue="1" operator="lessThan">
      <formula>0</formula>
    </cfRule>
  </conditionalFormatting>
  <conditionalFormatting sqref="AC39:AC42 AC45">
    <cfRule type="cellIs" dxfId="2662" priority="595" stopIfTrue="1" operator="lessThan">
      <formula>0</formula>
    </cfRule>
  </conditionalFormatting>
  <conditionalFormatting sqref="AC13">
    <cfRule type="cellIs" dxfId="2661" priority="593" stopIfTrue="1" operator="lessThan">
      <formula>0</formula>
    </cfRule>
  </conditionalFormatting>
  <conditionalFormatting sqref="AC7:AC10">
    <cfRule type="cellIs" dxfId="2660" priority="592" stopIfTrue="1" operator="lessThan">
      <formula>0</formula>
    </cfRule>
  </conditionalFormatting>
  <conditionalFormatting sqref="AC14">
    <cfRule type="cellIs" dxfId="2659" priority="594" stopIfTrue="1" operator="lessThan">
      <formula>0</formula>
    </cfRule>
  </conditionalFormatting>
  <conditionalFormatting sqref="AC24:AC26 AC29:AC30">
    <cfRule type="cellIs" dxfId="2658" priority="591" stopIfTrue="1" operator="lessThan">
      <formula>0</formula>
    </cfRule>
  </conditionalFormatting>
  <conditionalFormatting sqref="AC22">
    <cfRule type="cellIs" dxfId="2657" priority="590" stopIfTrue="1" operator="lessThan">
      <formula>0</formula>
    </cfRule>
  </conditionalFormatting>
  <conditionalFormatting sqref="AC21">
    <cfRule type="cellIs" dxfId="2656" priority="589" stopIfTrue="1" operator="lessThan">
      <formula>0</formula>
    </cfRule>
  </conditionalFormatting>
  <conditionalFormatting sqref="AC15:AC18">
    <cfRule type="cellIs" dxfId="2655" priority="588" stopIfTrue="1" operator="lessThan">
      <formula>0</formula>
    </cfRule>
  </conditionalFormatting>
  <conditionalFormatting sqref="AC53">
    <cfRule type="cellIs" dxfId="2654" priority="587" stopIfTrue="1" operator="lessThan">
      <formula>0</formula>
    </cfRule>
  </conditionalFormatting>
  <conditionalFormatting sqref="AC62">
    <cfRule type="cellIs" dxfId="2653" priority="586" stopIfTrue="1" operator="lessThan">
      <formula>0</formula>
    </cfRule>
  </conditionalFormatting>
  <conditionalFormatting sqref="R54">
    <cfRule type="cellIs" dxfId="2652" priority="582" stopIfTrue="1" operator="lessThan">
      <formula>0</formula>
    </cfRule>
  </conditionalFormatting>
  <conditionalFormatting sqref="S54 AE54:AF54">
    <cfRule type="cellIs" dxfId="2651" priority="579" stopIfTrue="1" operator="lessThan">
      <formula>0</formula>
    </cfRule>
  </conditionalFormatting>
  <conditionalFormatting sqref="T54:Y54 AC54:AD54">
    <cfRule type="cellIs" dxfId="2650" priority="578" stopIfTrue="1" operator="lessThan">
      <formula>0</formula>
    </cfRule>
  </conditionalFormatting>
  <conditionalFormatting sqref="AD37:AD38">
    <cfRule type="cellIs" dxfId="2649" priority="577" stopIfTrue="1" operator="lessThan">
      <formula>0</formula>
    </cfRule>
  </conditionalFormatting>
  <conditionalFormatting sqref="AE37:AE38">
    <cfRule type="cellIs" dxfId="2648" priority="574" stopIfTrue="1" operator="lessThan">
      <formula>0</formula>
    </cfRule>
  </conditionalFormatting>
  <conditionalFormatting sqref="AF37">
    <cfRule type="cellIs" dxfId="2647" priority="573" stopIfTrue="1" operator="lessThan">
      <formula>0</formula>
    </cfRule>
  </conditionalFormatting>
  <conditionalFormatting sqref="R34">
    <cfRule type="cellIs" dxfId="2646" priority="572" stopIfTrue="1" operator="lessThan">
      <formula>0</formula>
    </cfRule>
  </conditionalFormatting>
  <conditionalFormatting sqref="S32:S34 S37:S38">
    <cfRule type="cellIs" dxfId="2645" priority="571" stopIfTrue="1" operator="lessThan">
      <formula>0</formula>
    </cfRule>
  </conditionalFormatting>
  <conditionalFormatting sqref="AF38">
    <cfRule type="cellIs" dxfId="2644" priority="570" stopIfTrue="1" operator="lessThan">
      <formula>0</formula>
    </cfRule>
  </conditionalFormatting>
  <conditionalFormatting sqref="T32:T34 T37:T38">
    <cfRule type="cellIs" dxfId="2643" priority="568" stopIfTrue="1" operator="lessThan">
      <formula>0</formula>
    </cfRule>
  </conditionalFormatting>
  <conditionalFormatting sqref="U32:U34 U37:U38">
    <cfRule type="cellIs" dxfId="2642" priority="566" stopIfTrue="1" operator="lessThan">
      <formula>0</formula>
    </cfRule>
  </conditionalFormatting>
  <conditionalFormatting sqref="V32:V34 V37:V38">
    <cfRule type="cellIs" dxfId="2641" priority="564" stopIfTrue="1" operator="lessThan">
      <formula>0</formula>
    </cfRule>
  </conditionalFormatting>
  <conditionalFormatting sqref="W32:W34 W37:W38">
    <cfRule type="cellIs" dxfId="2640" priority="562" stopIfTrue="1" operator="lessThan">
      <formula>0</formula>
    </cfRule>
  </conditionalFormatting>
  <conditionalFormatting sqref="X32:X34 X37:X38">
    <cfRule type="cellIs" dxfId="2639" priority="560" stopIfTrue="1" operator="lessThan">
      <formula>0</formula>
    </cfRule>
  </conditionalFormatting>
  <conditionalFormatting sqref="Y32:Y34 Y37:Y38">
    <cfRule type="cellIs" dxfId="2638" priority="558" stopIfTrue="1" operator="lessThan">
      <formula>0</formula>
    </cfRule>
  </conditionalFormatting>
  <conditionalFormatting sqref="AC32:AC34 AC37:AC38">
    <cfRule type="cellIs" dxfId="2637" priority="550" stopIfTrue="1" operator="lessThan">
      <formula>0</formula>
    </cfRule>
  </conditionalFormatting>
  <conditionalFormatting sqref="J45">
    <cfRule type="cellIs" dxfId="2636" priority="491" stopIfTrue="1" operator="lessThan">
      <formula>0</formula>
    </cfRule>
  </conditionalFormatting>
  <conditionalFormatting sqref="R62">
    <cfRule type="cellIs" dxfId="2635" priority="504" stopIfTrue="1" operator="lessThan">
      <formula>0</formula>
    </cfRule>
  </conditionalFormatting>
  <conditionalFormatting sqref="E3">
    <cfRule type="cellIs" dxfId="2634" priority="503" stopIfTrue="1" operator="lessThan">
      <formula>0</formula>
    </cfRule>
  </conditionalFormatting>
  <conditionalFormatting sqref="J55:J58 J46:J50 J31 J23 J60">
    <cfRule type="cellIs" dxfId="2633" priority="501" stopIfTrue="1" operator="lessThan">
      <formula>0</formula>
    </cfRule>
  </conditionalFormatting>
  <conditionalFormatting sqref="J39:J42">
    <cfRule type="cellIs" dxfId="2632" priority="499" stopIfTrue="1" operator="lessThan">
      <formula>0</formula>
    </cfRule>
  </conditionalFormatting>
  <conditionalFormatting sqref="J14">
    <cfRule type="cellIs" dxfId="2631" priority="498" stopIfTrue="1" operator="lessThan">
      <formula>0</formula>
    </cfRule>
  </conditionalFormatting>
  <conditionalFormatting sqref="J24:J26 J30">
    <cfRule type="cellIs" dxfId="2630" priority="497" stopIfTrue="1" operator="lessThan">
      <formula>0</formula>
    </cfRule>
  </conditionalFormatting>
  <conditionalFormatting sqref="J22">
    <cfRule type="cellIs" dxfId="2629" priority="496" stopIfTrue="1" operator="lessThan">
      <formula>0</formula>
    </cfRule>
  </conditionalFormatting>
  <conditionalFormatting sqref="J15:J18">
    <cfRule type="cellIs" dxfId="2628" priority="495" stopIfTrue="1" operator="lessThan">
      <formula>0</formula>
    </cfRule>
  </conditionalFormatting>
  <conditionalFormatting sqref="J29">
    <cfRule type="cellIs" dxfId="2627" priority="492" stopIfTrue="1" operator="lessThan">
      <formula>0</formula>
    </cfRule>
  </conditionalFormatting>
  <conditionalFormatting sqref="J54">
    <cfRule type="cellIs" dxfId="2626" priority="490" stopIfTrue="1" operator="lessThan">
      <formula>0</formula>
    </cfRule>
  </conditionalFormatting>
  <conditionalFormatting sqref="J32:J34 J38">
    <cfRule type="cellIs" dxfId="2625" priority="489" stopIfTrue="1" operator="lessThan">
      <formula>0</formula>
    </cfRule>
  </conditionalFormatting>
  <conditionalFormatting sqref="J37">
    <cfRule type="cellIs" dxfId="2624" priority="488" stopIfTrue="1" operator="lessThan">
      <formula>0</formula>
    </cfRule>
  </conditionalFormatting>
  <conditionalFormatting sqref="Z55:Z58 Z46:Z50 Z31 Z23">
    <cfRule type="cellIs" dxfId="2623" priority="482" stopIfTrue="1" operator="lessThan">
      <formula>0</formula>
    </cfRule>
  </conditionalFormatting>
  <conditionalFormatting sqref="Z60">
    <cfRule type="cellIs" dxfId="2622" priority="481" stopIfTrue="1" operator="lessThan">
      <formula>0</formula>
    </cfRule>
  </conditionalFormatting>
  <conditionalFormatting sqref="Z53">
    <cfRule type="cellIs" dxfId="2621" priority="480" stopIfTrue="1" operator="lessThan">
      <formula>0</formula>
    </cfRule>
  </conditionalFormatting>
  <conditionalFormatting sqref="Z39:Z42 Z45">
    <cfRule type="cellIs" dxfId="2620" priority="479" stopIfTrue="1" operator="lessThan">
      <formula>0</formula>
    </cfRule>
  </conditionalFormatting>
  <conditionalFormatting sqref="Z13">
    <cfRule type="cellIs" dxfId="2619" priority="477" stopIfTrue="1" operator="lessThan">
      <formula>0</formula>
    </cfRule>
  </conditionalFormatting>
  <conditionalFormatting sqref="Z14">
    <cfRule type="cellIs" dxfId="2618" priority="478" stopIfTrue="1" operator="lessThan">
      <formula>0</formula>
    </cfRule>
  </conditionalFormatting>
  <conditionalFormatting sqref="Z24:Z26 Z29:Z30">
    <cfRule type="cellIs" dxfId="2617" priority="475" stopIfTrue="1" operator="lessThan">
      <formula>0</formula>
    </cfRule>
  </conditionalFormatting>
  <conditionalFormatting sqref="Z22">
    <cfRule type="cellIs" dxfId="2616" priority="474" stopIfTrue="1" operator="lessThan">
      <formula>0</formula>
    </cfRule>
  </conditionalFormatting>
  <conditionalFormatting sqref="Z21">
    <cfRule type="cellIs" dxfId="2615" priority="473" stopIfTrue="1" operator="lessThan">
      <formula>0</formula>
    </cfRule>
  </conditionalFormatting>
  <conditionalFormatting sqref="Z15:Z18">
    <cfRule type="cellIs" dxfId="2614" priority="472" stopIfTrue="1" operator="lessThan">
      <formula>0</formula>
    </cfRule>
  </conditionalFormatting>
  <conditionalFormatting sqref="Z54">
    <cfRule type="cellIs" dxfId="2613" priority="471" stopIfTrue="1" operator="lessThan">
      <formula>0</formula>
    </cfRule>
  </conditionalFormatting>
  <conditionalFormatting sqref="Z32:Z34 Z37:Z38">
    <cfRule type="cellIs" dxfId="2612" priority="470" stopIfTrue="1" operator="lessThan">
      <formula>0</formula>
    </cfRule>
  </conditionalFormatting>
  <conditionalFormatting sqref="AA46 AA31 AA23">
    <cfRule type="cellIs" dxfId="2611" priority="465" stopIfTrue="1" operator="lessThan">
      <formula>0</formula>
    </cfRule>
  </conditionalFormatting>
  <conditionalFormatting sqref="AA39:AA42 AA45">
    <cfRule type="cellIs" dxfId="2610" priority="464" stopIfTrue="1" operator="lessThan">
      <formula>0</formula>
    </cfRule>
  </conditionalFormatting>
  <conditionalFormatting sqref="AA13">
    <cfRule type="cellIs" dxfId="2609" priority="462" stopIfTrue="1" operator="lessThan">
      <formula>0</formula>
    </cfRule>
  </conditionalFormatting>
  <conditionalFormatting sqref="AA7:AA10">
    <cfRule type="cellIs" dxfId="2608" priority="461" stopIfTrue="1" operator="lessThan">
      <formula>0</formula>
    </cfRule>
  </conditionalFormatting>
  <conditionalFormatting sqref="AA14">
    <cfRule type="cellIs" dxfId="2607" priority="463" stopIfTrue="1" operator="lessThan">
      <formula>0</formula>
    </cfRule>
  </conditionalFormatting>
  <conditionalFormatting sqref="AA24:AA26 AA29:AA30">
    <cfRule type="cellIs" dxfId="2606" priority="460" stopIfTrue="1" operator="lessThan">
      <formula>0</formula>
    </cfRule>
  </conditionalFormatting>
  <conditionalFormatting sqref="AA22">
    <cfRule type="cellIs" dxfId="2605" priority="459" stopIfTrue="1" operator="lessThan">
      <formula>0</formula>
    </cfRule>
  </conditionalFormatting>
  <conditionalFormatting sqref="AA21">
    <cfRule type="cellIs" dxfId="2604" priority="458" stopIfTrue="1" operator="lessThan">
      <formula>0</formula>
    </cfRule>
  </conditionalFormatting>
  <conditionalFormatting sqref="AA15:AA18">
    <cfRule type="cellIs" dxfId="2603" priority="457" stopIfTrue="1" operator="lessThan">
      <formula>0</formula>
    </cfRule>
  </conditionalFormatting>
  <conditionalFormatting sqref="AB7:AB10">
    <cfRule type="cellIs" dxfId="2602" priority="456" stopIfTrue="1" operator="lessThan">
      <formula>0</formula>
    </cfRule>
  </conditionalFormatting>
  <conditionalFormatting sqref="AA32:AA34 AA37:AA38">
    <cfRule type="cellIs" dxfId="2601" priority="455" stopIfTrue="1" operator="lessThan">
      <formula>0</formula>
    </cfRule>
  </conditionalFormatting>
  <conditionalFormatting sqref="AB46 AB31 AB23">
    <cfRule type="cellIs" dxfId="2600" priority="451" stopIfTrue="1" operator="lessThan">
      <formula>0</formula>
    </cfRule>
  </conditionalFormatting>
  <conditionalFormatting sqref="AB39:AB42 AB45">
    <cfRule type="cellIs" dxfId="2599" priority="450" stopIfTrue="1" operator="lessThan">
      <formula>0</formula>
    </cfRule>
  </conditionalFormatting>
  <conditionalFormatting sqref="AB13">
    <cfRule type="cellIs" dxfId="2598" priority="448" stopIfTrue="1" operator="lessThan">
      <formula>0</formula>
    </cfRule>
  </conditionalFormatting>
  <conditionalFormatting sqref="AB14">
    <cfRule type="cellIs" dxfId="2597" priority="449" stopIfTrue="1" operator="lessThan">
      <formula>0</formula>
    </cfRule>
  </conditionalFormatting>
  <conditionalFormatting sqref="AB24:AB26 AB29:AB30">
    <cfRule type="cellIs" dxfId="2596" priority="446" stopIfTrue="1" operator="lessThan">
      <formula>0</formula>
    </cfRule>
  </conditionalFormatting>
  <conditionalFormatting sqref="AB22">
    <cfRule type="cellIs" dxfId="2595" priority="445" stopIfTrue="1" operator="lessThan">
      <formula>0</formula>
    </cfRule>
  </conditionalFormatting>
  <conditionalFormatting sqref="AB21">
    <cfRule type="cellIs" dxfId="2594" priority="444" stopIfTrue="1" operator="lessThan">
      <formula>0</formula>
    </cfRule>
  </conditionalFormatting>
  <conditionalFormatting sqref="AB15:AB18">
    <cfRule type="cellIs" dxfId="2593" priority="443" stopIfTrue="1" operator="lessThan">
      <formula>0</formula>
    </cfRule>
  </conditionalFormatting>
  <conditionalFormatting sqref="AB32:AB34 AB37:AB38">
    <cfRule type="cellIs" dxfId="2592" priority="442" stopIfTrue="1" operator="lessThan">
      <formula>0</formula>
    </cfRule>
  </conditionalFormatting>
  <conditionalFormatting sqref="K46 K31 K23">
    <cfRule type="cellIs" dxfId="2591" priority="438" stopIfTrue="1" operator="lessThan">
      <formula>0</formula>
    </cfRule>
  </conditionalFormatting>
  <conditionalFormatting sqref="K39:K42 K45">
    <cfRule type="cellIs" dxfId="2590" priority="437" stopIfTrue="1" operator="lessThan">
      <formula>0</formula>
    </cfRule>
  </conditionalFormatting>
  <conditionalFormatting sqref="K7:K10">
    <cfRule type="cellIs" dxfId="2589" priority="434" stopIfTrue="1" operator="lessThan">
      <formula>0</formula>
    </cfRule>
  </conditionalFormatting>
  <conditionalFormatting sqref="K14">
    <cfRule type="cellIs" dxfId="2588" priority="436" stopIfTrue="1" operator="lessThan">
      <formula>0</formula>
    </cfRule>
  </conditionalFormatting>
  <conditionalFormatting sqref="K24:K26 K29:K30">
    <cfRule type="cellIs" dxfId="2587" priority="433" stopIfTrue="1" operator="lessThan">
      <formula>0</formula>
    </cfRule>
  </conditionalFormatting>
  <conditionalFormatting sqref="K22">
    <cfRule type="cellIs" dxfId="2586" priority="432" stopIfTrue="1" operator="lessThan">
      <formula>0</formula>
    </cfRule>
  </conditionalFormatting>
  <conditionalFormatting sqref="K15:K18">
    <cfRule type="cellIs" dxfId="2585" priority="430" stopIfTrue="1" operator="lessThan">
      <formula>0</formula>
    </cfRule>
  </conditionalFormatting>
  <conditionalFormatting sqref="L7:L10">
    <cfRule type="cellIs" dxfId="2584" priority="429" stopIfTrue="1" operator="lessThan">
      <formula>0</formula>
    </cfRule>
  </conditionalFormatting>
  <conditionalFormatting sqref="K32:K34 K37:K38">
    <cfRule type="cellIs" dxfId="2583" priority="428" stopIfTrue="1" operator="lessThan">
      <formula>0</formula>
    </cfRule>
  </conditionalFormatting>
  <conditionalFormatting sqref="L46 L31 L23">
    <cfRule type="cellIs" dxfId="2582" priority="424" stopIfTrue="1" operator="lessThan">
      <formula>0</formula>
    </cfRule>
  </conditionalFormatting>
  <conditionalFormatting sqref="L39:L42 L45">
    <cfRule type="cellIs" dxfId="2581" priority="423" stopIfTrue="1" operator="lessThan">
      <formula>0</formula>
    </cfRule>
  </conditionalFormatting>
  <conditionalFormatting sqref="L14">
    <cfRule type="cellIs" dxfId="2580" priority="422" stopIfTrue="1" operator="lessThan">
      <formula>0</formula>
    </cfRule>
  </conditionalFormatting>
  <conditionalFormatting sqref="L24:L26 L29:L30">
    <cfRule type="cellIs" dxfId="2579" priority="419" stopIfTrue="1" operator="lessThan">
      <formula>0</formula>
    </cfRule>
  </conditionalFormatting>
  <conditionalFormatting sqref="L22">
    <cfRule type="cellIs" dxfId="2578" priority="418" stopIfTrue="1" operator="lessThan">
      <formula>0</formula>
    </cfRule>
  </conditionalFormatting>
  <conditionalFormatting sqref="L15:L18">
    <cfRule type="cellIs" dxfId="2577" priority="416" stopIfTrue="1" operator="lessThan">
      <formula>0</formula>
    </cfRule>
  </conditionalFormatting>
  <conditionalFormatting sqref="L32:L34 L37:L38">
    <cfRule type="cellIs" dxfId="2576" priority="415" stopIfTrue="1" operator="lessThan">
      <formula>0</formula>
    </cfRule>
  </conditionalFormatting>
  <conditionalFormatting sqref="K55:K58 K47:K50 K61:L61 K60">
    <cfRule type="cellIs" dxfId="2575" priority="411" stopIfTrue="1" operator="lessThan">
      <formula>0</formula>
    </cfRule>
  </conditionalFormatting>
  <conditionalFormatting sqref="K62">
    <cfRule type="cellIs" dxfId="2574" priority="409" stopIfTrue="1" operator="lessThan">
      <formula>0</formula>
    </cfRule>
  </conditionalFormatting>
  <conditionalFormatting sqref="L62">
    <cfRule type="cellIs" dxfId="2573" priority="408" stopIfTrue="1" operator="lessThan">
      <formula>0</formula>
    </cfRule>
  </conditionalFormatting>
  <conditionalFormatting sqref="K54">
    <cfRule type="cellIs" dxfId="2572" priority="407" stopIfTrue="1" operator="lessThan">
      <formula>0</formula>
    </cfRule>
  </conditionalFormatting>
  <conditionalFormatting sqref="L55:L58 L47:L50 L60">
    <cfRule type="cellIs" dxfId="2571" priority="405" stopIfTrue="1" operator="lessThan">
      <formula>0</formula>
    </cfRule>
  </conditionalFormatting>
  <conditionalFormatting sqref="L54">
    <cfRule type="cellIs" dxfId="2570" priority="403" stopIfTrue="1" operator="lessThan">
      <formula>0</formula>
    </cfRule>
  </conditionalFormatting>
  <conditionalFormatting sqref="AA55:AA58 AA47:AA50 AA61:AB61 AA60">
    <cfRule type="cellIs" dxfId="2569" priority="401" stopIfTrue="1" operator="lessThan">
      <formula>0</formula>
    </cfRule>
  </conditionalFormatting>
  <conditionalFormatting sqref="AA53">
    <cfRule type="cellIs" dxfId="2568" priority="400" stopIfTrue="1" operator="lessThan">
      <formula>0</formula>
    </cfRule>
  </conditionalFormatting>
  <conditionalFormatting sqref="AA62">
    <cfRule type="cellIs" dxfId="2567" priority="399" stopIfTrue="1" operator="lessThan">
      <formula>0</formula>
    </cfRule>
  </conditionalFormatting>
  <conditionalFormatting sqref="AB62">
    <cfRule type="cellIs" dxfId="2566" priority="398" stopIfTrue="1" operator="lessThan">
      <formula>0</formula>
    </cfRule>
  </conditionalFormatting>
  <conditionalFormatting sqref="AA54">
    <cfRule type="cellIs" dxfId="2565" priority="397" stopIfTrue="1" operator="lessThan">
      <formula>0</formula>
    </cfRule>
  </conditionalFormatting>
  <conditionalFormatting sqref="AB55:AB58 AB47:AB50 AB60">
    <cfRule type="cellIs" dxfId="2564" priority="395" stopIfTrue="1" operator="lessThan">
      <formula>0</formula>
    </cfRule>
  </conditionalFormatting>
  <conditionalFormatting sqref="AB53">
    <cfRule type="cellIs" dxfId="2563" priority="394" stopIfTrue="1" operator="lessThan">
      <formula>0</formula>
    </cfRule>
  </conditionalFormatting>
  <conditionalFormatting sqref="AB54">
    <cfRule type="cellIs" dxfId="2562" priority="393" stopIfTrue="1" operator="lessThan">
      <formula>0</formula>
    </cfRule>
  </conditionalFormatting>
  <conditionalFormatting sqref="C5:O5">
    <cfRule type="cellIs" dxfId="2561" priority="391" operator="lessThan">
      <formula>0</formula>
    </cfRule>
  </conditionalFormatting>
  <conditionalFormatting sqref="S5:AE5">
    <cfRule type="cellIs" dxfId="2560" priority="390" operator="lessThan">
      <formula>0</formula>
    </cfRule>
  </conditionalFormatting>
  <conditionalFormatting sqref="N29">
    <cfRule type="cellIs" dxfId="2559" priority="387" stopIfTrue="1" operator="lessThan">
      <formula>0</formula>
    </cfRule>
  </conditionalFormatting>
  <conditionalFormatting sqref="N60">
    <cfRule type="cellIs" dxfId="2558" priority="382" stopIfTrue="1" operator="lessThan">
      <formula>0</formula>
    </cfRule>
  </conditionalFormatting>
  <conditionalFormatting sqref="AD53">
    <cfRule type="cellIs" dxfId="2557" priority="376" stopIfTrue="1" operator="lessThan">
      <formula>0</formula>
    </cfRule>
  </conditionalFormatting>
  <conditionalFormatting sqref="AD61">
    <cfRule type="cellIs" dxfId="2556" priority="374" stopIfTrue="1" operator="lessThan">
      <formula>0</formula>
    </cfRule>
  </conditionalFormatting>
  <conditionalFormatting sqref="Q11:R11 AG11:IU11">
    <cfRule type="cellIs" dxfId="2555" priority="373" stopIfTrue="1" operator="lessThan">
      <formula>0</formula>
    </cfRule>
  </conditionalFormatting>
  <conditionalFormatting sqref="A11:B11 O11:P11">
    <cfRule type="cellIs" dxfId="2554" priority="372" stopIfTrue="1" operator="lessThan">
      <formula>0</formula>
    </cfRule>
  </conditionalFormatting>
  <conditionalFormatting sqref="C11">
    <cfRule type="cellIs" dxfId="2553" priority="371" stopIfTrue="1" operator="lessThan">
      <formula>0</formula>
    </cfRule>
  </conditionalFormatting>
  <conditionalFormatting sqref="D11">
    <cfRule type="cellIs" dxfId="2552" priority="370" stopIfTrue="1" operator="lessThan">
      <formula>0</formula>
    </cfRule>
  </conditionalFormatting>
  <conditionalFormatting sqref="E11">
    <cfRule type="cellIs" dxfId="2551" priority="369" stopIfTrue="1" operator="lessThan">
      <formula>0</formula>
    </cfRule>
  </conditionalFormatting>
  <conditionalFormatting sqref="F11">
    <cfRule type="cellIs" dxfId="2550" priority="368" stopIfTrue="1" operator="lessThan">
      <formula>0</formula>
    </cfRule>
  </conditionalFormatting>
  <conditionalFormatting sqref="G11">
    <cfRule type="cellIs" dxfId="2549" priority="367" stopIfTrue="1" operator="lessThan">
      <formula>0</formula>
    </cfRule>
  </conditionalFormatting>
  <conditionalFormatting sqref="H11">
    <cfRule type="cellIs" dxfId="2548" priority="366" stopIfTrue="1" operator="lessThan">
      <formula>0</formula>
    </cfRule>
  </conditionalFormatting>
  <conditionalFormatting sqref="I11">
    <cfRule type="cellIs" dxfId="2547" priority="365" stopIfTrue="1" operator="lessThan">
      <formula>0</formula>
    </cfRule>
  </conditionalFormatting>
  <conditionalFormatting sqref="M11">
    <cfRule type="cellIs" dxfId="2546" priority="364" stopIfTrue="1" operator="lessThan">
      <formula>0</formula>
    </cfRule>
  </conditionalFormatting>
  <conditionalFormatting sqref="S11">
    <cfRule type="cellIs" dxfId="2545" priority="362" stopIfTrue="1" operator="lessThan">
      <formula>0</formula>
    </cfRule>
  </conditionalFormatting>
  <conditionalFormatting sqref="AE11:AF11">
    <cfRule type="cellIs" dxfId="2544" priority="363" stopIfTrue="1" operator="lessThan">
      <formula>0</formula>
    </cfRule>
  </conditionalFormatting>
  <conditionalFormatting sqref="T11">
    <cfRule type="cellIs" dxfId="2543" priority="361" stopIfTrue="1" operator="lessThan">
      <formula>0</formula>
    </cfRule>
  </conditionalFormatting>
  <conditionalFormatting sqref="U11">
    <cfRule type="cellIs" dxfId="2542" priority="360" stopIfTrue="1" operator="lessThan">
      <formula>0</formula>
    </cfRule>
  </conditionalFormatting>
  <conditionalFormatting sqref="V11">
    <cfRule type="cellIs" dxfId="2541" priority="359" stopIfTrue="1" operator="lessThan">
      <formula>0</formula>
    </cfRule>
  </conditionalFormatting>
  <conditionalFormatting sqref="W11">
    <cfRule type="cellIs" dxfId="2540" priority="358" stopIfTrue="1" operator="lessThan">
      <formula>0</formula>
    </cfRule>
  </conditionalFormatting>
  <conditionalFormatting sqref="X11">
    <cfRule type="cellIs" dxfId="2539" priority="357" stopIfTrue="1" operator="lessThan">
      <formula>0</formula>
    </cfRule>
  </conditionalFormatting>
  <conditionalFormatting sqref="Y11">
    <cfRule type="cellIs" dxfId="2538" priority="356" stopIfTrue="1" operator="lessThan">
      <formula>0</formula>
    </cfRule>
  </conditionalFormatting>
  <conditionalFormatting sqref="AC11">
    <cfRule type="cellIs" dxfId="2537" priority="355" stopIfTrue="1" operator="lessThan">
      <formula>0</formula>
    </cfRule>
  </conditionalFormatting>
  <conditionalFormatting sqref="J11">
    <cfRule type="cellIs" dxfId="2536" priority="354" stopIfTrue="1" operator="lessThan">
      <formula>0</formula>
    </cfRule>
  </conditionalFormatting>
  <conditionalFormatting sqref="Z11">
    <cfRule type="cellIs" dxfId="2535" priority="353" stopIfTrue="1" operator="lessThan">
      <formula>0</formula>
    </cfRule>
  </conditionalFormatting>
  <conditionalFormatting sqref="AA11">
    <cfRule type="cellIs" dxfId="2534" priority="352" stopIfTrue="1" operator="lessThan">
      <formula>0</formula>
    </cfRule>
  </conditionalFormatting>
  <conditionalFormatting sqref="AB11">
    <cfRule type="cellIs" dxfId="2533" priority="351" stopIfTrue="1" operator="lessThan">
      <formula>0</formula>
    </cfRule>
  </conditionalFormatting>
  <conditionalFormatting sqref="K11">
    <cfRule type="cellIs" dxfId="2532" priority="350" stopIfTrue="1" operator="lessThan">
      <formula>0</formula>
    </cfRule>
  </conditionalFormatting>
  <conditionalFormatting sqref="L11">
    <cfRule type="cellIs" dxfId="2531" priority="349" stopIfTrue="1" operator="lessThan">
      <formula>0</formula>
    </cfRule>
  </conditionalFormatting>
  <conditionalFormatting sqref="N11">
    <cfRule type="cellIs" dxfId="2530" priority="348" stopIfTrue="1" operator="lessThan">
      <formula>0</formula>
    </cfRule>
  </conditionalFormatting>
  <conditionalFormatting sqref="AD11">
    <cfRule type="cellIs" dxfId="2529" priority="347" stopIfTrue="1" operator="lessThan">
      <formula>0</formula>
    </cfRule>
  </conditionalFormatting>
  <conditionalFormatting sqref="AG19:IU19 O19:Q19 A19">
    <cfRule type="cellIs" dxfId="2528" priority="346" stopIfTrue="1" operator="lessThan">
      <formula>0</formula>
    </cfRule>
  </conditionalFormatting>
  <conditionalFormatting sqref="B19">
    <cfRule type="cellIs" dxfId="2527" priority="345" stopIfTrue="1" operator="lessThan">
      <formula>0</formula>
    </cfRule>
  </conditionalFormatting>
  <conditionalFormatting sqref="C19">
    <cfRule type="cellIs" dxfId="2526" priority="344" stopIfTrue="1" operator="lessThan">
      <formula>0</formula>
    </cfRule>
  </conditionalFormatting>
  <conditionalFormatting sqref="D19">
    <cfRule type="cellIs" dxfId="2525" priority="343" stopIfTrue="1" operator="lessThan">
      <formula>0</formula>
    </cfRule>
  </conditionalFormatting>
  <conditionalFormatting sqref="E19">
    <cfRule type="cellIs" dxfId="2524" priority="342" stopIfTrue="1" operator="lessThan">
      <formula>0</formula>
    </cfRule>
  </conditionalFormatting>
  <conditionalFormatting sqref="F19">
    <cfRule type="cellIs" dxfId="2523" priority="341" stopIfTrue="1" operator="lessThan">
      <formula>0</formula>
    </cfRule>
  </conditionalFormatting>
  <conditionalFormatting sqref="G19">
    <cfRule type="cellIs" dxfId="2522" priority="340" stopIfTrue="1" operator="lessThan">
      <formula>0</formula>
    </cfRule>
  </conditionalFormatting>
  <conditionalFormatting sqref="H19">
    <cfRule type="cellIs" dxfId="2521" priority="339" stopIfTrue="1" operator="lessThan">
      <formula>0</formula>
    </cfRule>
  </conditionalFormatting>
  <conditionalFormatting sqref="I19">
    <cfRule type="cellIs" dxfId="2520" priority="338" stopIfTrue="1" operator="lessThan">
      <formula>0</formula>
    </cfRule>
  </conditionalFormatting>
  <conditionalFormatting sqref="M19">
    <cfRule type="cellIs" dxfId="2519" priority="337" stopIfTrue="1" operator="lessThan">
      <formula>0</formula>
    </cfRule>
  </conditionalFormatting>
  <conditionalFormatting sqref="R19">
    <cfRule type="cellIs" dxfId="2518" priority="335" stopIfTrue="1" operator="lessThan">
      <formula>0</formula>
    </cfRule>
  </conditionalFormatting>
  <conditionalFormatting sqref="AE19:AF19">
    <cfRule type="cellIs" dxfId="2517" priority="336" stopIfTrue="1" operator="lessThan">
      <formula>0</formula>
    </cfRule>
  </conditionalFormatting>
  <conditionalFormatting sqref="S19">
    <cfRule type="cellIs" dxfId="2516" priority="334" stopIfTrue="1" operator="lessThan">
      <formula>0</formula>
    </cfRule>
  </conditionalFormatting>
  <conditionalFormatting sqref="T19">
    <cfRule type="cellIs" dxfId="2515" priority="333" stopIfTrue="1" operator="lessThan">
      <formula>0</formula>
    </cfRule>
  </conditionalFormatting>
  <conditionalFormatting sqref="U19">
    <cfRule type="cellIs" dxfId="2514" priority="332" stopIfTrue="1" operator="lessThan">
      <formula>0</formula>
    </cfRule>
  </conditionalFormatting>
  <conditionalFormatting sqref="V19">
    <cfRule type="cellIs" dxfId="2513" priority="331" stopIfTrue="1" operator="lessThan">
      <formula>0</formula>
    </cfRule>
  </conditionalFormatting>
  <conditionalFormatting sqref="W19">
    <cfRule type="cellIs" dxfId="2512" priority="330" stopIfTrue="1" operator="lessThan">
      <formula>0</formula>
    </cfRule>
  </conditionalFormatting>
  <conditionalFormatting sqref="X19">
    <cfRule type="cellIs" dxfId="2511" priority="329" stopIfTrue="1" operator="lessThan">
      <formula>0</formula>
    </cfRule>
  </conditionalFormatting>
  <conditionalFormatting sqref="Y19">
    <cfRule type="cellIs" dxfId="2510" priority="328" stopIfTrue="1" operator="lessThan">
      <formula>0</formula>
    </cfRule>
  </conditionalFormatting>
  <conditionalFormatting sqref="AC19">
    <cfRule type="cellIs" dxfId="2509" priority="327" stopIfTrue="1" operator="lessThan">
      <formula>0</formula>
    </cfRule>
  </conditionalFormatting>
  <conditionalFormatting sqref="J19">
    <cfRule type="cellIs" dxfId="2508" priority="326" stopIfTrue="1" operator="lessThan">
      <formula>0</formula>
    </cfRule>
  </conditionalFormatting>
  <conditionalFormatting sqref="Z19">
    <cfRule type="cellIs" dxfId="2507" priority="325" stopIfTrue="1" operator="lessThan">
      <formula>0</formula>
    </cfRule>
  </conditionalFormatting>
  <conditionalFormatting sqref="AA19">
    <cfRule type="cellIs" dxfId="2506" priority="324" stopIfTrue="1" operator="lessThan">
      <formula>0</formula>
    </cfRule>
  </conditionalFormatting>
  <conditionalFormatting sqref="AB19">
    <cfRule type="cellIs" dxfId="2505" priority="323" stopIfTrue="1" operator="lessThan">
      <formula>0</formula>
    </cfRule>
  </conditionalFormatting>
  <conditionalFormatting sqref="K19">
    <cfRule type="cellIs" dxfId="2504" priority="322" stopIfTrue="1" operator="lessThan">
      <formula>0</formula>
    </cfRule>
  </conditionalFormatting>
  <conditionalFormatting sqref="L19">
    <cfRule type="cellIs" dxfId="2503" priority="321" stopIfTrue="1" operator="lessThan">
      <formula>0</formula>
    </cfRule>
  </conditionalFormatting>
  <conditionalFormatting sqref="N19">
    <cfRule type="cellIs" dxfId="2502" priority="320" stopIfTrue="1" operator="lessThan">
      <formula>0</formula>
    </cfRule>
  </conditionalFormatting>
  <conditionalFormatting sqref="AD19">
    <cfRule type="cellIs" dxfId="2501" priority="319" stopIfTrue="1" operator="lessThan">
      <formula>0</formula>
    </cfRule>
  </conditionalFormatting>
  <conditionalFormatting sqref="AE35:IU35 O35:Q35">
    <cfRule type="cellIs" dxfId="2500" priority="318" stopIfTrue="1" operator="lessThan">
      <formula>0</formula>
    </cfRule>
  </conditionalFormatting>
  <conditionalFormatting sqref="A35">
    <cfRule type="cellIs" dxfId="2499" priority="317" stopIfTrue="1" operator="lessThan">
      <formula>0</formula>
    </cfRule>
  </conditionalFormatting>
  <conditionalFormatting sqref="C35">
    <cfRule type="cellIs" dxfId="2498" priority="316" stopIfTrue="1" operator="lessThan">
      <formula>0</formula>
    </cfRule>
  </conditionalFormatting>
  <conditionalFormatting sqref="B35">
    <cfRule type="cellIs" dxfId="2497" priority="315" stopIfTrue="1" operator="lessThan">
      <formula>0</formula>
    </cfRule>
  </conditionalFormatting>
  <conditionalFormatting sqref="G35">
    <cfRule type="cellIs" dxfId="2496" priority="311" stopIfTrue="1" operator="lessThan">
      <formula>0</formula>
    </cfRule>
  </conditionalFormatting>
  <conditionalFormatting sqref="D35">
    <cfRule type="cellIs" dxfId="2495" priority="314" stopIfTrue="1" operator="lessThan">
      <formula>0</formula>
    </cfRule>
  </conditionalFormatting>
  <conditionalFormatting sqref="E35">
    <cfRule type="cellIs" dxfId="2494" priority="313" stopIfTrue="1" operator="lessThan">
      <formula>0</formula>
    </cfRule>
  </conditionalFormatting>
  <conditionalFormatting sqref="F35">
    <cfRule type="cellIs" dxfId="2493" priority="312" stopIfTrue="1" operator="lessThan">
      <formula>0</formula>
    </cfRule>
  </conditionalFormatting>
  <conditionalFormatting sqref="H35">
    <cfRule type="cellIs" dxfId="2492" priority="310" stopIfTrue="1" operator="lessThan">
      <formula>0</formula>
    </cfRule>
  </conditionalFormatting>
  <conditionalFormatting sqref="I35">
    <cfRule type="cellIs" dxfId="2491" priority="309" stopIfTrue="1" operator="lessThan">
      <formula>0</formula>
    </cfRule>
  </conditionalFormatting>
  <conditionalFormatting sqref="M35">
    <cfRule type="cellIs" dxfId="2490" priority="308" stopIfTrue="1" operator="lessThan">
      <formula>0</formula>
    </cfRule>
  </conditionalFormatting>
  <conditionalFormatting sqref="S35">
    <cfRule type="cellIs" dxfId="2489" priority="307" stopIfTrue="1" operator="lessThan">
      <formula>0</formula>
    </cfRule>
  </conditionalFormatting>
  <conditionalFormatting sqref="R35">
    <cfRule type="cellIs" dxfId="2488" priority="306" stopIfTrue="1" operator="lessThan">
      <formula>0</formula>
    </cfRule>
  </conditionalFormatting>
  <conditionalFormatting sqref="T35">
    <cfRule type="cellIs" dxfId="2487" priority="305" stopIfTrue="1" operator="lessThan">
      <formula>0</formula>
    </cfRule>
  </conditionalFormatting>
  <conditionalFormatting sqref="U35">
    <cfRule type="cellIs" dxfId="2486" priority="304" stopIfTrue="1" operator="lessThan">
      <formula>0</formula>
    </cfRule>
  </conditionalFormatting>
  <conditionalFormatting sqref="V35">
    <cfRule type="cellIs" dxfId="2485" priority="303" stopIfTrue="1" operator="lessThan">
      <formula>0</formula>
    </cfRule>
  </conditionalFormatting>
  <conditionalFormatting sqref="W35">
    <cfRule type="cellIs" dxfId="2484" priority="302" stopIfTrue="1" operator="lessThan">
      <formula>0</formula>
    </cfRule>
  </conditionalFormatting>
  <conditionalFormatting sqref="X35">
    <cfRule type="cellIs" dxfId="2483" priority="301" stopIfTrue="1" operator="lessThan">
      <formula>0</formula>
    </cfRule>
  </conditionalFormatting>
  <conditionalFormatting sqref="Y35">
    <cfRule type="cellIs" dxfId="2482" priority="300" stopIfTrue="1" operator="lessThan">
      <formula>0</formula>
    </cfRule>
  </conditionalFormatting>
  <conditionalFormatting sqref="AC35">
    <cfRule type="cellIs" dxfId="2481" priority="299" stopIfTrue="1" operator="lessThan">
      <formula>0</formula>
    </cfRule>
  </conditionalFormatting>
  <conditionalFormatting sqref="J35">
    <cfRule type="cellIs" dxfId="2480" priority="298" stopIfTrue="1" operator="lessThan">
      <formula>0</formula>
    </cfRule>
  </conditionalFormatting>
  <conditionalFormatting sqref="Z35">
    <cfRule type="cellIs" dxfId="2479" priority="297" stopIfTrue="1" operator="lessThan">
      <formula>0</formula>
    </cfRule>
  </conditionalFormatting>
  <conditionalFormatting sqref="AA35">
    <cfRule type="cellIs" dxfId="2478" priority="296" stopIfTrue="1" operator="lessThan">
      <formula>0</formula>
    </cfRule>
  </conditionalFormatting>
  <conditionalFormatting sqref="AB35">
    <cfRule type="cellIs" dxfId="2477" priority="295" stopIfTrue="1" operator="lessThan">
      <formula>0</formula>
    </cfRule>
  </conditionalFormatting>
  <conditionalFormatting sqref="K35">
    <cfRule type="cellIs" dxfId="2476" priority="294" stopIfTrue="1" operator="lessThan">
      <formula>0</formula>
    </cfRule>
  </conditionalFormatting>
  <conditionalFormatting sqref="L35">
    <cfRule type="cellIs" dxfId="2475" priority="293" stopIfTrue="1" operator="lessThan">
      <formula>0</formula>
    </cfRule>
  </conditionalFormatting>
  <conditionalFormatting sqref="N35">
    <cfRule type="cellIs" dxfId="2474" priority="292" stopIfTrue="1" operator="lessThan">
      <formula>0</formula>
    </cfRule>
  </conditionalFormatting>
  <conditionalFormatting sqref="AD35">
    <cfRule type="cellIs" dxfId="2473" priority="291" stopIfTrue="1" operator="lessThan">
      <formula>0</formula>
    </cfRule>
  </conditionalFormatting>
  <conditionalFormatting sqref="AE43:IU43 O43:Q43 A43">
    <cfRule type="cellIs" dxfId="2472" priority="290" stopIfTrue="1" operator="lessThan">
      <formula>0</formula>
    </cfRule>
  </conditionalFormatting>
  <conditionalFormatting sqref="C43">
    <cfRule type="cellIs" dxfId="2471" priority="289" stopIfTrue="1" operator="lessThan">
      <formula>0</formula>
    </cfRule>
  </conditionalFormatting>
  <conditionalFormatting sqref="B43">
    <cfRule type="cellIs" dxfId="2470" priority="288" stopIfTrue="1" operator="lessThan">
      <formula>0</formula>
    </cfRule>
  </conditionalFormatting>
  <conditionalFormatting sqref="D43">
    <cfRule type="cellIs" dxfId="2469" priority="287" stopIfTrue="1" operator="lessThan">
      <formula>0</formula>
    </cfRule>
  </conditionalFormatting>
  <conditionalFormatting sqref="E43">
    <cfRule type="cellIs" dxfId="2468" priority="286" stopIfTrue="1" operator="lessThan">
      <formula>0</formula>
    </cfRule>
  </conditionalFormatting>
  <conditionalFormatting sqref="F43">
    <cfRule type="cellIs" dxfId="2467" priority="285" stopIfTrue="1" operator="lessThan">
      <formula>0</formula>
    </cfRule>
  </conditionalFormatting>
  <conditionalFormatting sqref="H43">
    <cfRule type="cellIs" dxfId="2466" priority="284" stopIfTrue="1" operator="lessThan">
      <formula>0</formula>
    </cfRule>
  </conditionalFormatting>
  <conditionalFormatting sqref="I43">
    <cfRule type="cellIs" dxfId="2465" priority="283" stopIfTrue="1" operator="lessThan">
      <formula>0</formula>
    </cfRule>
  </conditionalFormatting>
  <conditionalFormatting sqref="S43">
    <cfRule type="cellIs" dxfId="2464" priority="281" stopIfTrue="1" operator="lessThan">
      <formula>0</formula>
    </cfRule>
  </conditionalFormatting>
  <conditionalFormatting sqref="M43">
    <cfRule type="cellIs" dxfId="2463" priority="282" stopIfTrue="1" operator="lessThan">
      <formula>0</formula>
    </cfRule>
  </conditionalFormatting>
  <conditionalFormatting sqref="T43">
    <cfRule type="cellIs" dxfId="2462" priority="280" stopIfTrue="1" operator="lessThan">
      <formula>0</formula>
    </cfRule>
  </conditionalFormatting>
  <conditionalFormatting sqref="U43">
    <cfRule type="cellIs" dxfId="2461" priority="279" stopIfTrue="1" operator="lessThan">
      <formula>0</formula>
    </cfRule>
  </conditionalFormatting>
  <conditionalFormatting sqref="V43">
    <cfRule type="cellIs" dxfId="2460" priority="278" stopIfTrue="1" operator="lessThan">
      <formula>0</formula>
    </cfRule>
  </conditionalFormatting>
  <conditionalFormatting sqref="W43">
    <cfRule type="cellIs" dxfId="2459" priority="277" stopIfTrue="1" operator="lessThan">
      <formula>0</formula>
    </cfRule>
  </conditionalFormatting>
  <conditionalFormatting sqref="X43">
    <cfRule type="cellIs" dxfId="2458" priority="276" stopIfTrue="1" operator="lessThan">
      <formula>0</formula>
    </cfRule>
  </conditionalFormatting>
  <conditionalFormatting sqref="Y43">
    <cfRule type="cellIs" dxfId="2457" priority="275" stopIfTrue="1" operator="lessThan">
      <formula>0</formula>
    </cfRule>
  </conditionalFormatting>
  <conditionalFormatting sqref="AC43">
    <cfRule type="cellIs" dxfId="2456" priority="274" stopIfTrue="1" operator="lessThan">
      <formula>0</formula>
    </cfRule>
  </conditionalFormatting>
  <conditionalFormatting sqref="R43">
    <cfRule type="cellIs" dxfId="2455" priority="273" stopIfTrue="1" operator="lessThan">
      <formula>0</formula>
    </cfRule>
  </conditionalFormatting>
  <conditionalFormatting sqref="G43">
    <cfRule type="cellIs" dxfId="2454" priority="272" stopIfTrue="1" operator="lessThan">
      <formula>0</formula>
    </cfRule>
  </conditionalFormatting>
  <conditionalFormatting sqref="J43">
    <cfRule type="cellIs" dxfId="2453" priority="271" stopIfTrue="1" operator="lessThan">
      <formula>0</formula>
    </cfRule>
  </conditionalFormatting>
  <conditionalFormatting sqref="Z43">
    <cfRule type="cellIs" dxfId="2452" priority="270" stopIfTrue="1" operator="lessThan">
      <formula>0</formula>
    </cfRule>
  </conditionalFormatting>
  <conditionalFormatting sqref="AA43">
    <cfRule type="cellIs" dxfId="2451" priority="269" stopIfTrue="1" operator="lessThan">
      <formula>0</formula>
    </cfRule>
  </conditionalFormatting>
  <conditionalFormatting sqref="AB43">
    <cfRule type="cellIs" dxfId="2450" priority="268" stopIfTrue="1" operator="lessThan">
      <formula>0</formula>
    </cfRule>
  </conditionalFormatting>
  <conditionalFormatting sqref="K43">
    <cfRule type="cellIs" dxfId="2449" priority="267" stopIfTrue="1" operator="lessThan">
      <formula>0</formula>
    </cfRule>
  </conditionalFormatting>
  <conditionalFormatting sqref="L43">
    <cfRule type="cellIs" dxfId="2448" priority="266" stopIfTrue="1" operator="lessThan">
      <formula>0</formula>
    </cfRule>
  </conditionalFormatting>
  <conditionalFormatting sqref="N43">
    <cfRule type="cellIs" dxfId="2447" priority="265" stopIfTrue="1" operator="lessThan">
      <formula>0</formula>
    </cfRule>
  </conditionalFormatting>
  <conditionalFormatting sqref="AD43">
    <cfRule type="cellIs" dxfId="2446" priority="264" stopIfTrue="1" operator="lessThan">
      <formula>0</formula>
    </cfRule>
  </conditionalFormatting>
  <conditionalFormatting sqref="AE51:IU51 O51:S51 A51 C51">
    <cfRule type="cellIs" dxfId="2445" priority="263" stopIfTrue="1" operator="lessThan">
      <formula>0</formula>
    </cfRule>
  </conditionalFormatting>
  <conditionalFormatting sqref="B51">
    <cfRule type="cellIs" dxfId="2444" priority="262" stopIfTrue="1" operator="lessThan">
      <formula>0</formula>
    </cfRule>
  </conditionalFormatting>
  <conditionalFormatting sqref="G51">
    <cfRule type="cellIs" dxfId="2443" priority="258" stopIfTrue="1" operator="lessThan">
      <formula>0</formula>
    </cfRule>
  </conditionalFormatting>
  <conditionalFormatting sqref="D51">
    <cfRule type="cellIs" dxfId="2442" priority="261" stopIfTrue="1" operator="lessThan">
      <formula>0</formula>
    </cfRule>
  </conditionalFormatting>
  <conditionalFormatting sqref="E51">
    <cfRule type="cellIs" dxfId="2441" priority="260" stopIfTrue="1" operator="lessThan">
      <formula>0</formula>
    </cfRule>
  </conditionalFormatting>
  <conditionalFormatting sqref="F51">
    <cfRule type="cellIs" dxfId="2440" priority="259" stopIfTrue="1" operator="lessThan">
      <formula>0</formula>
    </cfRule>
  </conditionalFormatting>
  <conditionalFormatting sqref="H51:I51">
    <cfRule type="cellIs" dxfId="2439" priority="257" stopIfTrue="1" operator="lessThan">
      <formula>0</formula>
    </cfRule>
  </conditionalFormatting>
  <conditionalFormatting sqref="M51">
    <cfRule type="cellIs" dxfId="2438" priority="256" stopIfTrue="1" operator="lessThan">
      <formula>0</formula>
    </cfRule>
  </conditionalFormatting>
  <conditionalFormatting sqref="U51">
    <cfRule type="cellIs" dxfId="2437" priority="254" stopIfTrue="1" operator="lessThan">
      <formula>0</formula>
    </cfRule>
  </conditionalFormatting>
  <conditionalFormatting sqref="T51">
    <cfRule type="cellIs" dxfId="2436" priority="255" stopIfTrue="1" operator="lessThan">
      <formula>0</formula>
    </cfRule>
  </conditionalFormatting>
  <conditionalFormatting sqref="V51">
    <cfRule type="cellIs" dxfId="2435" priority="253" stopIfTrue="1" operator="lessThan">
      <formula>0</formula>
    </cfRule>
  </conditionalFormatting>
  <conditionalFormatting sqref="W51">
    <cfRule type="cellIs" dxfId="2434" priority="252" stopIfTrue="1" operator="lessThan">
      <formula>0</formula>
    </cfRule>
  </conditionalFormatting>
  <conditionalFormatting sqref="X51:Y51">
    <cfRule type="cellIs" dxfId="2433" priority="251" stopIfTrue="1" operator="lessThan">
      <formula>0</formula>
    </cfRule>
  </conditionalFormatting>
  <conditionalFormatting sqref="AC51">
    <cfRule type="cellIs" dxfId="2432" priority="250" stopIfTrue="1" operator="lessThan">
      <formula>0</formula>
    </cfRule>
  </conditionalFormatting>
  <conditionalFormatting sqref="J51">
    <cfRule type="cellIs" dxfId="2431" priority="249" stopIfTrue="1" operator="lessThan">
      <formula>0</formula>
    </cfRule>
  </conditionalFormatting>
  <conditionalFormatting sqref="Z51">
    <cfRule type="cellIs" dxfId="2430" priority="248" stopIfTrue="1" operator="lessThan">
      <formula>0</formula>
    </cfRule>
  </conditionalFormatting>
  <conditionalFormatting sqref="K51">
    <cfRule type="cellIs" dxfId="2429" priority="247" stopIfTrue="1" operator="lessThan">
      <formula>0</formula>
    </cfRule>
  </conditionalFormatting>
  <conditionalFormatting sqref="L51">
    <cfRule type="cellIs" dxfId="2428" priority="246" stopIfTrue="1" operator="lessThan">
      <formula>0</formula>
    </cfRule>
  </conditionalFormatting>
  <conditionalFormatting sqref="AA51">
    <cfRule type="cellIs" dxfId="2427" priority="245" stopIfTrue="1" operator="lessThan">
      <formula>0</formula>
    </cfRule>
  </conditionalFormatting>
  <conditionalFormatting sqref="AB51">
    <cfRule type="cellIs" dxfId="2426" priority="244" stopIfTrue="1" operator="lessThan">
      <formula>0</formula>
    </cfRule>
  </conditionalFormatting>
  <conditionalFormatting sqref="N51">
    <cfRule type="cellIs" dxfId="2425" priority="243" stopIfTrue="1" operator="lessThan">
      <formula>0</formula>
    </cfRule>
  </conditionalFormatting>
  <conditionalFormatting sqref="AD51">
    <cfRule type="cellIs" dxfId="2424" priority="242" stopIfTrue="1" operator="lessThan">
      <formula>0</formula>
    </cfRule>
  </conditionalFormatting>
  <conditionalFormatting sqref="M59 S59:X59 AC59:IU59 C59:I59 O59:Q59 A59">
    <cfRule type="cellIs" dxfId="2423" priority="241" stopIfTrue="1" operator="lessThan">
      <formula>0</formula>
    </cfRule>
  </conditionalFormatting>
  <conditionalFormatting sqref="B59">
    <cfRule type="cellIs" dxfId="2422" priority="240" stopIfTrue="1" operator="lessThan">
      <formula>0</formula>
    </cfRule>
  </conditionalFormatting>
  <conditionalFormatting sqref="Y59">
    <cfRule type="cellIs" dxfId="2421" priority="239" stopIfTrue="1" operator="lessThan">
      <formula>0</formula>
    </cfRule>
  </conditionalFormatting>
  <conditionalFormatting sqref="J59">
    <cfRule type="cellIs" dxfId="2420" priority="237" stopIfTrue="1" operator="lessThan">
      <formula>0</formula>
    </cfRule>
  </conditionalFormatting>
  <conditionalFormatting sqref="Z59">
    <cfRule type="cellIs" dxfId="2419" priority="236" stopIfTrue="1" operator="lessThan">
      <formula>0</formula>
    </cfRule>
  </conditionalFormatting>
  <conditionalFormatting sqref="K59">
    <cfRule type="cellIs" dxfId="2418" priority="235" stopIfTrue="1" operator="lessThan">
      <formula>0</formula>
    </cfRule>
  </conditionalFormatting>
  <conditionalFormatting sqref="L59">
    <cfRule type="cellIs" dxfId="2417" priority="234" stopIfTrue="1" operator="lessThan">
      <formula>0</formula>
    </cfRule>
  </conditionalFormatting>
  <conditionalFormatting sqref="AA59">
    <cfRule type="cellIs" dxfId="2416" priority="233" stopIfTrue="1" operator="lessThan">
      <formula>0</formula>
    </cfRule>
  </conditionalFormatting>
  <conditionalFormatting sqref="AB59">
    <cfRule type="cellIs" dxfId="2415" priority="232" stopIfTrue="1" operator="lessThan">
      <formula>0</formula>
    </cfRule>
  </conditionalFormatting>
  <conditionalFormatting sqref="N59">
    <cfRule type="cellIs" dxfId="2414" priority="231" stopIfTrue="1" operator="lessThan">
      <formula>0</formula>
    </cfRule>
  </conditionalFormatting>
  <conditionalFormatting sqref="O27:Q27 AE27:IU27 A27">
    <cfRule type="cellIs" dxfId="2413" priority="230" stopIfTrue="1" operator="lessThan">
      <formula>0</formula>
    </cfRule>
  </conditionalFormatting>
  <conditionalFormatting sqref="C27">
    <cfRule type="cellIs" dxfId="2412" priority="229" stopIfTrue="1" operator="lessThan">
      <formula>0</formula>
    </cfRule>
  </conditionalFormatting>
  <conditionalFormatting sqref="D27">
    <cfRule type="cellIs" dxfId="2411" priority="228" stopIfTrue="1" operator="lessThan">
      <formula>0</formula>
    </cfRule>
  </conditionalFormatting>
  <conditionalFormatting sqref="E27">
    <cfRule type="cellIs" dxfId="2410" priority="227" stopIfTrue="1" operator="lessThan">
      <formula>0</formula>
    </cfRule>
  </conditionalFormatting>
  <conditionalFormatting sqref="F27">
    <cfRule type="cellIs" dxfId="2409" priority="226" stopIfTrue="1" operator="lessThan">
      <formula>0</formula>
    </cfRule>
  </conditionalFormatting>
  <conditionalFormatting sqref="G27">
    <cfRule type="cellIs" dxfId="2408" priority="225" stopIfTrue="1" operator="lessThan">
      <formula>0</formula>
    </cfRule>
  </conditionalFormatting>
  <conditionalFormatting sqref="H27">
    <cfRule type="cellIs" dxfId="2407" priority="224" stopIfTrue="1" operator="lessThan">
      <formula>0</formula>
    </cfRule>
  </conditionalFormatting>
  <conditionalFormatting sqref="I27">
    <cfRule type="cellIs" dxfId="2406" priority="223" stopIfTrue="1" operator="lessThan">
      <formula>0</formula>
    </cfRule>
  </conditionalFormatting>
  <conditionalFormatting sqref="M27">
    <cfRule type="cellIs" dxfId="2405" priority="222" stopIfTrue="1" operator="lessThan">
      <formula>0</formula>
    </cfRule>
  </conditionalFormatting>
  <conditionalFormatting sqref="B27">
    <cfRule type="cellIs" dxfId="2404" priority="221" stopIfTrue="1" operator="lessThan">
      <formula>0</formula>
    </cfRule>
  </conditionalFormatting>
  <conditionalFormatting sqref="S27">
    <cfRule type="cellIs" dxfId="2403" priority="220" stopIfTrue="1" operator="lessThan">
      <formula>0</formula>
    </cfRule>
  </conditionalFormatting>
  <conditionalFormatting sqref="R27">
    <cfRule type="cellIs" dxfId="2402" priority="219" stopIfTrue="1" operator="lessThan">
      <formula>0</formula>
    </cfRule>
  </conditionalFormatting>
  <conditionalFormatting sqref="U27">
    <cfRule type="cellIs" dxfId="2401" priority="217" stopIfTrue="1" operator="lessThan">
      <formula>0</formula>
    </cfRule>
  </conditionalFormatting>
  <conditionalFormatting sqref="T27">
    <cfRule type="cellIs" dxfId="2400" priority="218" stopIfTrue="1" operator="lessThan">
      <formula>0</formula>
    </cfRule>
  </conditionalFormatting>
  <conditionalFormatting sqref="V27">
    <cfRule type="cellIs" dxfId="2399" priority="216" stopIfTrue="1" operator="lessThan">
      <formula>0</formula>
    </cfRule>
  </conditionalFormatting>
  <conditionalFormatting sqref="W27">
    <cfRule type="cellIs" dxfId="2398" priority="215" stopIfTrue="1" operator="lessThan">
      <formula>0</formula>
    </cfRule>
  </conditionalFormatting>
  <conditionalFormatting sqref="X27">
    <cfRule type="cellIs" dxfId="2397" priority="214" stopIfTrue="1" operator="lessThan">
      <formula>0</formula>
    </cfRule>
  </conditionalFormatting>
  <conditionalFormatting sqref="Y27">
    <cfRule type="cellIs" dxfId="2396" priority="213" stopIfTrue="1" operator="lessThan">
      <formula>0</formula>
    </cfRule>
  </conditionalFormatting>
  <conditionalFormatting sqref="AC27">
    <cfRule type="cellIs" dxfId="2395" priority="212" stopIfTrue="1" operator="lessThan">
      <formula>0</formula>
    </cfRule>
  </conditionalFormatting>
  <conditionalFormatting sqref="J27">
    <cfRule type="cellIs" dxfId="2394" priority="211" stopIfTrue="1" operator="lessThan">
      <formula>0</formula>
    </cfRule>
  </conditionalFormatting>
  <conditionalFormatting sqref="Z27">
    <cfRule type="cellIs" dxfId="2393" priority="210" stopIfTrue="1" operator="lessThan">
      <formula>0</formula>
    </cfRule>
  </conditionalFormatting>
  <conditionalFormatting sqref="AA27">
    <cfRule type="cellIs" dxfId="2392" priority="209" stopIfTrue="1" operator="lessThan">
      <formula>0</formula>
    </cfRule>
  </conditionalFormatting>
  <conditionalFormatting sqref="AB27">
    <cfRule type="cellIs" dxfId="2391" priority="208" stopIfTrue="1" operator="lessThan">
      <formula>0</formula>
    </cfRule>
  </conditionalFormatting>
  <conditionalFormatting sqref="K27">
    <cfRule type="cellIs" dxfId="2390" priority="207" stopIfTrue="1" operator="lessThan">
      <formula>0</formula>
    </cfRule>
  </conditionalFormatting>
  <conditionalFormatting sqref="L27">
    <cfRule type="cellIs" dxfId="2389" priority="206" stopIfTrue="1" operator="lessThan">
      <formula>0</formula>
    </cfRule>
  </conditionalFormatting>
  <conditionalFormatting sqref="N27">
    <cfRule type="cellIs" dxfId="2388" priority="205" stopIfTrue="1" operator="lessThan">
      <formula>0</formula>
    </cfRule>
  </conditionalFormatting>
  <conditionalFormatting sqref="AD27">
    <cfRule type="cellIs" dxfId="2387" priority="204" stopIfTrue="1" operator="lessThan">
      <formula>0</formula>
    </cfRule>
  </conditionalFormatting>
  <conditionalFormatting sqref="B20">
    <cfRule type="cellIs" dxfId="2386" priority="203" stopIfTrue="1" operator="lessThan">
      <formula>0</formula>
    </cfRule>
  </conditionalFormatting>
  <conditionalFormatting sqref="B28">
    <cfRule type="cellIs" dxfId="2385" priority="202" stopIfTrue="1" operator="lessThan">
      <formula>0</formula>
    </cfRule>
  </conditionalFormatting>
  <conditionalFormatting sqref="B44">
    <cfRule type="cellIs" dxfId="2384" priority="201" stopIfTrue="1" operator="lessThan">
      <formula>0</formula>
    </cfRule>
  </conditionalFormatting>
  <conditionalFormatting sqref="B52">
    <cfRule type="cellIs" dxfId="2383" priority="200" stopIfTrue="1" operator="lessThan">
      <formula>0</formula>
    </cfRule>
  </conditionalFormatting>
  <conditionalFormatting sqref="B60">
    <cfRule type="cellIs" dxfId="2382" priority="199" stopIfTrue="1" operator="lessThan">
      <formula>0</formula>
    </cfRule>
  </conditionalFormatting>
  <conditionalFormatting sqref="R12">
    <cfRule type="cellIs" dxfId="2381" priority="198" stopIfTrue="1" operator="lessThan">
      <formula>0</formula>
    </cfRule>
  </conditionalFormatting>
  <conditionalFormatting sqref="R20">
    <cfRule type="cellIs" dxfId="2380" priority="197" stopIfTrue="1" operator="lessThan">
      <formula>0</formula>
    </cfRule>
  </conditionalFormatting>
  <conditionalFormatting sqref="R28">
    <cfRule type="cellIs" dxfId="2379" priority="196" stopIfTrue="1" operator="lessThan">
      <formula>0</formula>
    </cfRule>
  </conditionalFormatting>
  <conditionalFormatting sqref="R36">
    <cfRule type="cellIs" dxfId="2378" priority="195" stopIfTrue="1" operator="lessThan">
      <formula>0</formula>
    </cfRule>
  </conditionalFormatting>
  <conditionalFormatting sqref="R52">
    <cfRule type="cellIs" dxfId="2377" priority="194" stopIfTrue="1" operator="lessThan">
      <formula>0</formula>
    </cfRule>
  </conditionalFormatting>
  <conditionalFormatting sqref="R60">
    <cfRule type="cellIs" dxfId="2376" priority="193" stopIfTrue="1" operator="lessThan">
      <formula>0</formula>
    </cfRule>
  </conditionalFormatting>
  <conditionalFormatting sqref="R59">
    <cfRule type="cellIs" dxfId="2375" priority="192" stopIfTrue="1" operator="lessThan">
      <formula>0</formula>
    </cfRule>
  </conditionalFormatting>
  <conditionalFormatting sqref="R44">
    <cfRule type="cellIs" dxfId="2374" priority="191" stopIfTrue="1" operator="lessThan">
      <formula>0</formula>
    </cfRule>
  </conditionalFormatting>
  <conditionalFormatting sqref="B21">
    <cfRule type="cellIs" dxfId="2373" priority="190" stopIfTrue="1" operator="lessThan">
      <formula>0</formula>
    </cfRule>
  </conditionalFormatting>
  <conditionalFormatting sqref="B29">
    <cfRule type="cellIs" dxfId="2372" priority="189" stopIfTrue="1" operator="lessThan">
      <formula>0</formula>
    </cfRule>
  </conditionalFormatting>
  <conditionalFormatting sqref="B37">
    <cfRule type="cellIs" dxfId="2371" priority="188" stopIfTrue="1" operator="lessThan">
      <formula>0</formula>
    </cfRule>
  </conditionalFormatting>
  <conditionalFormatting sqref="B53">
    <cfRule type="cellIs" dxfId="2370" priority="187" stopIfTrue="1" operator="lessThan">
      <formula>0</formula>
    </cfRule>
  </conditionalFormatting>
  <conditionalFormatting sqref="B45">
    <cfRule type="cellIs" dxfId="2369" priority="186" stopIfTrue="1" operator="lessThan">
      <formula>0</formula>
    </cfRule>
  </conditionalFormatting>
  <conditionalFormatting sqref="B61">
    <cfRule type="cellIs" dxfId="2368" priority="185" stopIfTrue="1" operator="lessThan">
      <formula>0</formula>
    </cfRule>
  </conditionalFormatting>
  <conditionalFormatting sqref="R61">
    <cfRule type="cellIs" dxfId="2367" priority="184" stopIfTrue="1" operator="lessThan">
      <formula>0</formula>
    </cfRule>
  </conditionalFormatting>
  <conditionalFormatting sqref="R53">
    <cfRule type="cellIs" dxfId="2366" priority="183" stopIfTrue="1" operator="lessThan">
      <formula>0</formula>
    </cfRule>
  </conditionalFormatting>
  <conditionalFormatting sqref="R45">
    <cfRule type="cellIs" dxfId="2365" priority="182" stopIfTrue="1" operator="lessThan">
      <formula>0</formula>
    </cfRule>
  </conditionalFormatting>
  <conditionalFormatting sqref="R37">
    <cfRule type="cellIs" dxfId="2364" priority="181" stopIfTrue="1" operator="lessThan">
      <formula>0</formula>
    </cfRule>
  </conditionalFormatting>
  <conditionalFormatting sqref="R29">
    <cfRule type="cellIs" dxfId="2363" priority="180" stopIfTrue="1" operator="lessThan">
      <formula>0</formula>
    </cfRule>
  </conditionalFormatting>
  <conditionalFormatting sqref="R21">
    <cfRule type="cellIs" dxfId="2362" priority="179" stopIfTrue="1" operator="lessThan">
      <formula>0</formula>
    </cfRule>
  </conditionalFormatting>
  <conditionalFormatting sqref="R13">
    <cfRule type="cellIs" dxfId="2361" priority="178" stopIfTrue="1" operator="lessThan">
      <formula>0</formula>
    </cfRule>
  </conditionalFormatting>
  <conditionalFormatting sqref="D52:N53">
    <cfRule type="cellIs" dxfId="2360" priority="177" stopIfTrue="1" operator="lessThan">
      <formula>0</formula>
    </cfRule>
  </conditionalFormatting>
  <conditionalFormatting sqref="N44">
    <cfRule type="cellIs" dxfId="2359" priority="176" stopIfTrue="1" operator="lessThan">
      <formula>0</formula>
    </cfRule>
  </conditionalFormatting>
  <conditionalFormatting sqref="C44">
    <cfRule type="cellIs" dxfId="2358" priority="175" stopIfTrue="1" operator="lessThan">
      <formula>0</formula>
    </cfRule>
  </conditionalFormatting>
  <conditionalFormatting sqref="D44">
    <cfRule type="cellIs" dxfId="2357" priority="174" stopIfTrue="1" operator="lessThan">
      <formula>0</formula>
    </cfRule>
  </conditionalFormatting>
  <conditionalFormatting sqref="E44">
    <cfRule type="cellIs" dxfId="2356" priority="173" stopIfTrue="1" operator="lessThan">
      <formula>0</formula>
    </cfRule>
  </conditionalFormatting>
  <conditionalFormatting sqref="F44">
    <cfRule type="cellIs" dxfId="2355" priority="172" stopIfTrue="1" operator="lessThan">
      <formula>0</formula>
    </cfRule>
  </conditionalFormatting>
  <conditionalFormatting sqref="G44">
    <cfRule type="cellIs" dxfId="2354" priority="171" stopIfTrue="1" operator="lessThan">
      <formula>0</formula>
    </cfRule>
  </conditionalFormatting>
  <conditionalFormatting sqref="H44">
    <cfRule type="cellIs" dxfId="2353" priority="170" stopIfTrue="1" operator="lessThan">
      <formula>0</formula>
    </cfRule>
  </conditionalFormatting>
  <conditionalFormatting sqref="I44">
    <cfRule type="cellIs" dxfId="2352" priority="169" stopIfTrue="1" operator="lessThan">
      <formula>0</formula>
    </cfRule>
  </conditionalFormatting>
  <conditionalFormatting sqref="M44">
    <cfRule type="cellIs" dxfId="2351" priority="168" stopIfTrue="1" operator="lessThan">
      <formula>0</formula>
    </cfRule>
  </conditionalFormatting>
  <conditionalFormatting sqref="J44">
    <cfRule type="cellIs" dxfId="2350" priority="167" stopIfTrue="1" operator="lessThan">
      <formula>0</formula>
    </cfRule>
  </conditionalFormatting>
  <conditionalFormatting sqref="K44">
    <cfRule type="cellIs" dxfId="2349" priority="166" stopIfTrue="1" operator="lessThan">
      <formula>0</formula>
    </cfRule>
  </conditionalFormatting>
  <conditionalFormatting sqref="L44">
    <cfRule type="cellIs" dxfId="2348" priority="165" stopIfTrue="1" operator="lessThan">
      <formula>0</formula>
    </cfRule>
  </conditionalFormatting>
  <conditionalFormatting sqref="N36">
    <cfRule type="cellIs" dxfId="2347" priority="164" stopIfTrue="1" operator="lessThan">
      <formula>0</formula>
    </cfRule>
  </conditionalFormatting>
  <conditionalFormatting sqref="C36">
    <cfRule type="cellIs" dxfId="2346" priority="163" stopIfTrue="1" operator="lessThan">
      <formula>0</formula>
    </cfRule>
  </conditionalFormatting>
  <conditionalFormatting sqref="D36">
    <cfRule type="cellIs" dxfId="2345" priority="162" stopIfTrue="1" operator="lessThan">
      <formula>0</formula>
    </cfRule>
  </conditionalFormatting>
  <conditionalFormatting sqref="E36">
    <cfRule type="cellIs" dxfId="2344" priority="161" stopIfTrue="1" operator="lessThan">
      <formula>0</formula>
    </cfRule>
  </conditionalFormatting>
  <conditionalFormatting sqref="F36">
    <cfRule type="cellIs" dxfId="2343" priority="160" stopIfTrue="1" operator="lessThan">
      <formula>0</formula>
    </cfRule>
  </conditionalFormatting>
  <conditionalFormatting sqref="G36">
    <cfRule type="cellIs" dxfId="2342" priority="159" stopIfTrue="1" operator="lessThan">
      <formula>0</formula>
    </cfRule>
  </conditionalFormatting>
  <conditionalFormatting sqref="H36">
    <cfRule type="cellIs" dxfId="2341" priority="158" stopIfTrue="1" operator="lessThan">
      <formula>0</formula>
    </cfRule>
  </conditionalFormatting>
  <conditionalFormatting sqref="I36">
    <cfRule type="cellIs" dxfId="2340" priority="157" stopIfTrue="1" operator="lessThan">
      <formula>0</formula>
    </cfRule>
  </conditionalFormatting>
  <conditionalFormatting sqref="M36">
    <cfRule type="cellIs" dxfId="2339" priority="156" stopIfTrue="1" operator="lessThan">
      <formula>0</formula>
    </cfRule>
  </conditionalFormatting>
  <conditionalFormatting sqref="J36">
    <cfRule type="cellIs" dxfId="2338" priority="155" stopIfTrue="1" operator="lessThan">
      <formula>0</formula>
    </cfRule>
  </conditionalFormatting>
  <conditionalFormatting sqref="K36">
    <cfRule type="cellIs" dxfId="2337" priority="154" stopIfTrue="1" operator="lessThan">
      <formula>0</formula>
    </cfRule>
  </conditionalFormatting>
  <conditionalFormatting sqref="L36">
    <cfRule type="cellIs" dxfId="2336" priority="153" stopIfTrue="1" operator="lessThan">
      <formula>0</formula>
    </cfRule>
  </conditionalFormatting>
  <conditionalFormatting sqref="C28">
    <cfRule type="cellIs" dxfId="2335" priority="152" stopIfTrue="1" operator="lessThan">
      <formula>0</formula>
    </cfRule>
  </conditionalFormatting>
  <conditionalFormatting sqref="D28">
    <cfRule type="cellIs" dxfId="2334" priority="151" stopIfTrue="1" operator="lessThan">
      <formula>0</formula>
    </cfRule>
  </conditionalFormatting>
  <conditionalFormatting sqref="E28">
    <cfRule type="cellIs" dxfId="2333" priority="150" stopIfTrue="1" operator="lessThan">
      <formula>0</formula>
    </cfRule>
  </conditionalFormatting>
  <conditionalFormatting sqref="F28">
    <cfRule type="cellIs" dxfId="2332" priority="149" stopIfTrue="1" operator="lessThan">
      <formula>0</formula>
    </cfRule>
  </conditionalFormatting>
  <conditionalFormatting sqref="G28">
    <cfRule type="cellIs" dxfId="2331" priority="148" stopIfTrue="1" operator="lessThan">
      <formula>0</formula>
    </cfRule>
  </conditionalFormatting>
  <conditionalFormatting sqref="H28">
    <cfRule type="cellIs" dxfId="2330" priority="147" stopIfTrue="1" operator="lessThan">
      <formula>0</formula>
    </cfRule>
  </conditionalFormatting>
  <conditionalFormatting sqref="I28">
    <cfRule type="cellIs" dxfId="2329" priority="146" stopIfTrue="1" operator="lessThan">
      <formula>0</formula>
    </cfRule>
  </conditionalFormatting>
  <conditionalFormatting sqref="M28">
    <cfRule type="cellIs" dxfId="2328" priority="145" stopIfTrue="1" operator="lessThan">
      <formula>0</formula>
    </cfRule>
  </conditionalFormatting>
  <conditionalFormatting sqref="J28">
    <cfRule type="cellIs" dxfId="2327" priority="144" stopIfTrue="1" operator="lessThan">
      <formula>0</formula>
    </cfRule>
  </conditionalFormatting>
  <conditionalFormatting sqref="K28">
    <cfRule type="cellIs" dxfId="2326" priority="143" stopIfTrue="1" operator="lessThan">
      <formula>0</formula>
    </cfRule>
  </conditionalFormatting>
  <conditionalFormatting sqref="L28">
    <cfRule type="cellIs" dxfId="2325" priority="142" stopIfTrue="1" operator="lessThan">
      <formula>0</formula>
    </cfRule>
  </conditionalFormatting>
  <conditionalFormatting sqref="N28">
    <cfRule type="cellIs" dxfId="2324" priority="141" stopIfTrue="1" operator="lessThan">
      <formula>0</formula>
    </cfRule>
  </conditionalFormatting>
  <conditionalFormatting sqref="C20">
    <cfRule type="cellIs" dxfId="2323" priority="139" stopIfTrue="1" operator="lessThan">
      <formula>0</formula>
    </cfRule>
  </conditionalFormatting>
  <conditionalFormatting sqref="C12">
    <cfRule type="cellIs" dxfId="2322" priority="127" stopIfTrue="1" operator="lessThan">
      <formula>0</formula>
    </cfRule>
  </conditionalFormatting>
  <conditionalFormatting sqref="AD12">
    <cfRule type="cellIs" dxfId="2321" priority="116" stopIfTrue="1" operator="lessThan">
      <formula>0</formula>
    </cfRule>
  </conditionalFormatting>
  <conditionalFormatting sqref="S12">
    <cfRule type="cellIs" dxfId="2320" priority="115" stopIfTrue="1" operator="lessThan">
      <formula>0</formula>
    </cfRule>
  </conditionalFormatting>
  <conditionalFormatting sqref="T12">
    <cfRule type="cellIs" dxfId="2319" priority="114" stopIfTrue="1" operator="lessThan">
      <formula>0</formula>
    </cfRule>
  </conditionalFormatting>
  <conditionalFormatting sqref="U12">
    <cfRule type="cellIs" dxfId="2318" priority="113" stopIfTrue="1" operator="lessThan">
      <formula>0</formula>
    </cfRule>
  </conditionalFormatting>
  <conditionalFormatting sqref="V12">
    <cfRule type="cellIs" dxfId="2317" priority="112" stopIfTrue="1" operator="lessThan">
      <formula>0</formula>
    </cfRule>
  </conditionalFormatting>
  <conditionalFormatting sqref="W12">
    <cfRule type="cellIs" dxfId="2316" priority="111" stopIfTrue="1" operator="lessThan">
      <formula>0</formula>
    </cfRule>
  </conditionalFormatting>
  <conditionalFormatting sqref="X12">
    <cfRule type="cellIs" dxfId="2315" priority="110" stopIfTrue="1" operator="lessThan">
      <formula>0</formula>
    </cfRule>
  </conditionalFormatting>
  <conditionalFormatting sqref="Y12">
    <cfRule type="cellIs" dxfId="2314" priority="109" stopIfTrue="1" operator="lessThan">
      <formula>0</formula>
    </cfRule>
  </conditionalFormatting>
  <conditionalFormatting sqref="AC12">
    <cfRule type="cellIs" dxfId="2313" priority="108" stopIfTrue="1" operator="lessThan">
      <formula>0</formula>
    </cfRule>
  </conditionalFormatting>
  <conditionalFormatting sqref="Z12">
    <cfRule type="cellIs" dxfId="2312" priority="107" stopIfTrue="1" operator="lessThan">
      <formula>0</formula>
    </cfRule>
  </conditionalFormatting>
  <conditionalFormatting sqref="AA12">
    <cfRule type="cellIs" dxfId="2311" priority="106" stopIfTrue="1" operator="lessThan">
      <formula>0</formula>
    </cfRule>
  </conditionalFormatting>
  <conditionalFormatting sqref="AB12">
    <cfRule type="cellIs" dxfId="2310" priority="105" stopIfTrue="1" operator="lessThan">
      <formula>0</formula>
    </cfRule>
  </conditionalFormatting>
  <conditionalFormatting sqref="AD20">
    <cfRule type="cellIs" dxfId="2309" priority="104" stopIfTrue="1" operator="lessThan">
      <formula>0</formula>
    </cfRule>
  </conditionalFormatting>
  <conditionalFormatting sqref="S20">
    <cfRule type="cellIs" dxfId="2308" priority="103" stopIfTrue="1" operator="lessThan">
      <formula>0</formula>
    </cfRule>
  </conditionalFormatting>
  <conditionalFormatting sqref="T20">
    <cfRule type="cellIs" dxfId="2307" priority="102" stopIfTrue="1" operator="lessThan">
      <formula>0</formula>
    </cfRule>
  </conditionalFormatting>
  <conditionalFormatting sqref="U20">
    <cfRule type="cellIs" dxfId="2306" priority="101" stopIfTrue="1" operator="lessThan">
      <formula>0</formula>
    </cfRule>
  </conditionalFormatting>
  <conditionalFormatting sqref="V20">
    <cfRule type="cellIs" dxfId="2305" priority="100" stopIfTrue="1" operator="lessThan">
      <formula>0</formula>
    </cfRule>
  </conditionalFormatting>
  <conditionalFormatting sqref="W20">
    <cfRule type="cellIs" dxfId="2304" priority="99" stopIfTrue="1" operator="lessThan">
      <formula>0</formula>
    </cfRule>
  </conditionalFormatting>
  <conditionalFormatting sqref="X20">
    <cfRule type="cellIs" dxfId="2303" priority="98" stopIfTrue="1" operator="lessThan">
      <formula>0</formula>
    </cfRule>
  </conditionalFormatting>
  <conditionalFormatting sqref="Y20">
    <cfRule type="cellIs" dxfId="2302" priority="97" stopIfTrue="1" operator="lessThan">
      <formula>0</formula>
    </cfRule>
  </conditionalFormatting>
  <conditionalFormatting sqref="AC20">
    <cfRule type="cellIs" dxfId="2301" priority="96" stopIfTrue="1" operator="lessThan">
      <formula>0</formula>
    </cfRule>
  </conditionalFormatting>
  <conditionalFormatting sqref="Z20">
    <cfRule type="cellIs" dxfId="2300" priority="95" stopIfTrue="1" operator="lessThan">
      <formula>0</formula>
    </cfRule>
  </conditionalFormatting>
  <conditionalFormatting sqref="AA20">
    <cfRule type="cellIs" dxfId="2299" priority="94" stopIfTrue="1" operator="lessThan">
      <formula>0</formula>
    </cfRule>
  </conditionalFormatting>
  <conditionalFormatting sqref="AB20">
    <cfRule type="cellIs" dxfId="2298" priority="93" stopIfTrue="1" operator="lessThan">
      <formula>0</formula>
    </cfRule>
  </conditionalFormatting>
  <conditionalFormatting sqref="AD28">
    <cfRule type="cellIs" dxfId="2297" priority="92" stopIfTrue="1" operator="lessThan">
      <formula>0</formula>
    </cfRule>
  </conditionalFormatting>
  <conditionalFormatting sqref="S28">
    <cfRule type="cellIs" dxfId="2296" priority="91" stopIfTrue="1" operator="lessThan">
      <formula>0</formula>
    </cfRule>
  </conditionalFormatting>
  <conditionalFormatting sqref="T28">
    <cfRule type="cellIs" dxfId="2295" priority="90" stopIfTrue="1" operator="lessThan">
      <formula>0</formula>
    </cfRule>
  </conditionalFormatting>
  <conditionalFormatting sqref="U28">
    <cfRule type="cellIs" dxfId="2294" priority="89" stopIfTrue="1" operator="lessThan">
      <formula>0</formula>
    </cfRule>
  </conditionalFormatting>
  <conditionalFormatting sqref="V28">
    <cfRule type="cellIs" dxfId="2293" priority="88" stopIfTrue="1" operator="lessThan">
      <formula>0</formula>
    </cfRule>
  </conditionalFormatting>
  <conditionalFormatting sqref="W28">
    <cfRule type="cellIs" dxfId="2292" priority="87" stopIfTrue="1" operator="lessThan">
      <formula>0</formula>
    </cfRule>
  </conditionalFormatting>
  <conditionalFormatting sqref="X28">
    <cfRule type="cellIs" dxfId="2291" priority="86" stopIfTrue="1" operator="lessThan">
      <formula>0</formula>
    </cfRule>
  </conditionalFormatting>
  <conditionalFormatting sqref="Y28">
    <cfRule type="cellIs" dxfId="2290" priority="85" stopIfTrue="1" operator="lessThan">
      <formula>0</formula>
    </cfRule>
  </conditionalFormatting>
  <conditionalFormatting sqref="AC28">
    <cfRule type="cellIs" dxfId="2289" priority="84" stopIfTrue="1" operator="lessThan">
      <formula>0</formula>
    </cfRule>
  </conditionalFormatting>
  <conditionalFormatting sqref="Z28">
    <cfRule type="cellIs" dxfId="2288" priority="83" stopIfTrue="1" operator="lessThan">
      <formula>0</formula>
    </cfRule>
  </conditionalFormatting>
  <conditionalFormatting sqref="AA28">
    <cfRule type="cellIs" dxfId="2287" priority="82" stopIfTrue="1" operator="lessThan">
      <formula>0</formula>
    </cfRule>
  </conditionalFormatting>
  <conditionalFormatting sqref="AB28">
    <cfRule type="cellIs" dxfId="2286" priority="81" stopIfTrue="1" operator="lessThan">
      <formula>0</formula>
    </cfRule>
  </conditionalFormatting>
  <conditionalFormatting sqref="AD36">
    <cfRule type="cellIs" dxfId="2285" priority="80" stopIfTrue="1" operator="lessThan">
      <formula>0</formula>
    </cfRule>
  </conditionalFormatting>
  <conditionalFormatting sqref="S36">
    <cfRule type="cellIs" dxfId="2284" priority="79" stopIfTrue="1" operator="lessThan">
      <formula>0</formula>
    </cfRule>
  </conditionalFormatting>
  <conditionalFormatting sqref="T36">
    <cfRule type="cellIs" dxfId="2283" priority="78" stopIfTrue="1" operator="lessThan">
      <formula>0</formula>
    </cfRule>
  </conditionalFormatting>
  <conditionalFormatting sqref="U36">
    <cfRule type="cellIs" dxfId="2282" priority="77" stopIfTrue="1" operator="lessThan">
      <formula>0</formula>
    </cfRule>
  </conditionalFormatting>
  <conditionalFormatting sqref="V36">
    <cfRule type="cellIs" dxfId="2281" priority="76" stopIfTrue="1" operator="lessThan">
      <formula>0</formula>
    </cfRule>
  </conditionalFormatting>
  <conditionalFormatting sqref="W36">
    <cfRule type="cellIs" dxfId="2280" priority="75" stopIfTrue="1" operator="lessThan">
      <formula>0</formula>
    </cfRule>
  </conditionalFormatting>
  <conditionalFormatting sqref="X36">
    <cfRule type="cellIs" dxfId="2279" priority="74" stopIfTrue="1" operator="lessThan">
      <formula>0</formula>
    </cfRule>
  </conditionalFormatting>
  <conditionalFormatting sqref="Y36">
    <cfRule type="cellIs" dxfId="2278" priority="73" stopIfTrue="1" operator="lessThan">
      <formula>0</formula>
    </cfRule>
  </conditionalFormatting>
  <conditionalFormatting sqref="AC36">
    <cfRule type="cellIs" dxfId="2277" priority="72" stopIfTrue="1" operator="lessThan">
      <formula>0</formula>
    </cfRule>
  </conditionalFormatting>
  <conditionalFormatting sqref="Z36">
    <cfRule type="cellIs" dxfId="2276" priority="71" stopIfTrue="1" operator="lessThan">
      <formula>0</formula>
    </cfRule>
  </conditionalFormatting>
  <conditionalFormatting sqref="AA36">
    <cfRule type="cellIs" dxfId="2275" priority="70" stopIfTrue="1" operator="lessThan">
      <formula>0</formula>
    </cfRule>
  </conditionalFormatting>
  <conditionalFormatting sqref="AB36">
    <cfRule type="cellIs" dxfId="2274" priority="69" stopIfTrue="1" operator="lessThan">
      <formula>0</formula>
    </cfRule>
  </conditionalFormatting>
  <conditionalFormatting sqref="AD44">
    <cfRule type="cellIs" dxfId="2273" priority="68" stopIfTrue="1" operator="lessThan">
      <formula>0</formula>
    </cfRule>
  </conditionalFormatting>
  <conditionalFormatting sqref="S44">
    <cfRule type="cellIs" dxfId="2272" priority="67" stopIfTrue="1" operator="lessThan">
      <formula>0</formula>
    </cfRule>
  </conditionalFormatting>
  <conditionalFormatting sqref="T44">
    <cfRule type="cellIs" dxfId="2271" priority="66" stopIfTrue="1" operator="lessThan">
      <formula>0</formula>
    </cfRule>
  </conditionalFormatting>
  <conditionalFormatting sqref="U44">
    <cfRule type="cellIs" dxfId="2270" priority="65" stopIfTrue="1" operator="lessThan">
      <formula>0</formula>
    </cfRule>
  </conditionalFormatting>
  <conditionalFormatting sqref="V44">
    <cfRule type="cellIs" dxfId="2269" priority="64" stopIfTrue="1" operator="lessThan">
      <formula>0</formula>
    </cfRule>
  </conditionalFormatting>
  <conditionalFormatting sqref="W44">
    <cfRule type="cellIs" dxfId="2268" priority="63" stopIfTrue="1" operator="lessThan">
      <formula>0</formula>
    </cfRule>
  </conditionalFormatting>
  <conditionalFormatting sqref="X44">
    <cfRule type="cellIs" dxfId="2267" priority="62" stopIfTrue="1" operator="lessThan">
      <formula>0</formula>
    </cfRule>
  </conditionalFormatting>
  <conditionalFormatting sqref="Y44">
    <cfRule type="cellIs" dxfId="2266" priority="61" stopIfTrue="1" operator="lessThan">
      <formula>0</formula>
    </cfRule>
  </conditionalFormatting>
  <conditionalFormatting sqref="AC44">
    <cfRule type="cellIs" dxfId="2265" priority="60" stopIfTrue="1" operator="lessThan">
      <formula>0</formula>
    </cfRule>
  </conditionalFormatting>
  <conditionalFormatting sqref="Z44">
    <cfRule type="cellIs" dxfId="2264" priority="59" stopIfTrue="1" operator="lessThan">
      <formula>0</formula>
    </cfRule>
  </conditionalFormatting>
  <conditionalFormatting sqref="AA44">
    <cfRule type="cellIs" dxfId="2263" priority="58" stopIfTrue="1" operator="lessThan">
      <formula>0</formula>
    </cfRule>
  </conditionalFormatting>
  <conditionalFormatting sqref="AB44">
    <cfRule type="cellIs" dxfId="2262" priority="57" stopIfTrue="1" operator="lessThan">
      <formula>0</formula>
    </cfRule>
  </conditionalFormatting>
  <conditionalFormatting sqref="S52">
    <cfRule type="cellIs" dxfId="2261" priority="56" stopIfTrue="1" operator="lessThan">
      <formula>0</formula>
    </cfRule>
  </conditionalFormatting>
  <conditionalFormatting sqref="T52">
    <cfRule type="cellIs" dxfId="2260" priority="55" stopIfTrue="1" operator="lessThan">
      <formula>0</formula>
    </cfRule>
  </conditionalFormatting>
  <conditionalFormatting sqref="U52">
    <cfRule type="cellIs" dxfId="2259" priority="54" stopIfTrue="1" operator="lessThan">
      <formula>0</formula>
    </cfRule>
  </conditionalFormatting>
  <conditionalFormatting sqref="V52">
    <cfRule type="cellIs" dxfId="2258" priority="53" stopIfTrue="1" operator="lessThan">
      <formula>0</formula>
    </cfRule>
  </conditionalFormatting>
  <conditionalFormatting sqref="W52">
    <cfRule type="cellIs" dxfId="2257" priority="52" stopIfTrue="1" operator="lessThan">
      <formula>0</formula>
    </cfRule>
  </conditionalFormatting>
  <conditionalFormatting sqref="X52">
    <cfRule type="cellIs" dxfId="2256" priority="51" stopIfTrue="1" operator="lessThan">
      <formula>0</formula>
    </cfRule>
  </conditionalFormatting>
  <conditionalFormatting sqref="Y52">
    <cfRule type="cellIs" dxfId="2255" priority="50" stopIfTrue="1" operator="lessThan">
      <formula>0</formula>
    </cfRule>
  </conditionalFormatting>
  <conditionalFormatting sqref="AC52">
    <cfRule type="cellIs" dxfId="2254" priority="49" stopIfTrue="1" operator="lessThan">
      <formula>0</formula>
    </cfRule>
  </conditionalFormatting>
  <conditionalFormatting sqref="Z52">
    <cfRule type="cellIs" dxfId="2253" priority="48" stopIfTrue="1" operator="lessThan">
      <formula>0</formula>
    </cfRule>
  </conditionalFormatting>
  <conditionalFormatting sqref="AA52">
    <cfRule type="cellIs" dxfId="2252" priority="47" stopIfTrue="1" operator="lessThan">
      <formula>0</formula>
    </cfRule>
  </conditionalFormatting>
  <conditionalFormatting sqref="AB52">
    <cfRule type="cellIs" dxfId="2251" priority="46" stopIfTrue="1" operator="lessThan">
      <formula>0</formula>
    </cfRule>
  </conditionalFormatting>
  <conditionalFormatting sqref="AD52">
    <cfRule type="cellIs" dxfId="2250" priority="45" stopIfTrue="1" operator="lessThan">
      <formula>0</formula>
    </cfRule>
  </conditionalFormatting>
  <conditionalFormatting sqref="N12">
    <cfRule type="cellIs" dxfId="2249" priority="44" stopIfTrue="1" operator="lessThan">
      <formula>0</formula>
    </cfRule>
  </conditionalFormatting>
  <conditionalFormatting sqref="D12">
    <cfRule type="cellIs" dxfId="2248" priority="43" stopIfTrue="1" operator="lessThan">
      <formula>0</formula>
    </cfRule>
  </conditionalFormatting>
  <conditionalFormatting sqref="E12">
    <cfRule type="cellIs" dxfId="2247" priority="42" stopIfTrue="1" operator="lessThan">
      <formula>0</formula>
    </cfRule>
  </conditionalFormatting>
  <conditionalFormatting sqref="F12">
    <cfRule type="cellIs" dxfId="2246" priority="41" stopIfTrue="1" operator="lessThan">
      <formula>0</formula>
    </cfRule>
  </conditionalFormatting>
  <conditionalFormatting sqref="G12">
    <cfRule type="cellIs" dxfId="2245" priority="40" stopIfTrue="1" operator="lessThan">
      <formula>0</formula>
    </cfRule>
  </conditionalFormatting>
  <conditionalFormatting sqref="H12">
    <cfRule type="cellIs" dxfId="2244" priority="39" stopIfTrue="1" operator="lessThan">
      <formula>0</formula>
    </cfRule>
  </conditionalFormatting>
  <conditionalFormatting sqref="I12">
    <cfRule type="cellIs" dxfId="2243" priority="38" stopIfTrue="1" operator="lessThan">
      <formula>0</formula>
    </cfRule>
  </conditionalFormatting>
  <conditionalFormatting sqref="M12">
    <cfRule type="cellIs" dxfId="2242" priority="37" stopIfTrue="1" operator="lessThan">
      <formula>0</formula>
    </cfRule>
  </conditionalFormatting>
  <conditionalFormatting sqref="J12">
    <cfRule type="cellIs" dxfId="2241" priority="36" stopIfTrue="1" operator="lessThan">
      <formula>0</formula>
    </cfRule>
  </conditionalFormatting>
  <conditionalFormatting sqref="K12">
    <cfRule type="cellIs" dxfId="2240" priority="35" stopIfTrue="1" operator="lessThan">
      <formula>0</formula>
    </cfRule>
  </conditionalFormatting>
  <conditionalFormatting sqref="L12">
    <cfRule type="cellIs" dxfId="2239" priority="34" stopIfTrue="1" operator="lessThan">
      <formula>0</formula>
    </cfRule>
  </conditionalFormatting>
  <conditionalFormatting sqref="N20">
    <cfRule type="cellIs" dxfId="2238" priority="33" stopIfTrue="1" operator="lessThan">
      <formula>0</formula>
    </cfRule>
  </conditionalFormatting>
  <conditionalFormatting sqref="D20">
    <cfRule type="cellIs" dxfId="2237" priority="32" stopIfTrue="1" operator="lessThan">
      <formula>0</formula>
    </cfRule>
  </conditionalFormatting>
  <conditionalFormatting sqref="E20">
    <cfRule type="cellIs" dxfId="2236" priority="31" stopIfTrue="1" operator="lessThan">
      <formula>0</formula>
    </cfRule>
  </conditionalFormatting>
  <conditionalFormatting sqref="F20">
    <cfRule type="cellIs" dxfId="2235" priority="30" stopIfTrue="1" operator="lessThan">
      <formula>0</formula>
    </cfRule>
  </conditionalFormatting>
  <conditionalFormatting sqref="G20">
    <cfRule type="cellIs" dxfId="2234" priority="29" stopIfTrue="1" operator="lessThan">
      <formula>0</formula>
    </cfRule>
  </conditionalFormatting>
  <conditionalFormatting sqref="H20">
    <cfRule type="cellIs" dxfId="2233" priority="28" stopIfTrue="1" operator="lessThan">
      <formula>0</formula>
    </cfRule>
  </conditionalFormatting>
  <conditionalFormatting sqref="I20">
    <cfRule type="cellIs" dxfId="2232" priority="27" stopIfTrue="1" operator="lessThan">
      <formula>0</formula>
    </cfRule>
  </conditionalFormatting>
  <conditionalFormatting sqref="M20">
    <cfRule type="cellIs" dxfId="2231" priority="26" stopIfTrue="1" operator="lessThan">
      <formula>0</formula>
    </cfRule>
  </conditionalFormatting>
  <conditionalFormatting sqref="J20">
    <cfRule type="cellIs" dxfId="2230" priority="25" stopIfTrue="1" operator="lessThan">
      <formula>0</formula>
    </cfRule>
  </conditionalFormatting>
  <conditionalFormatting sqref="K20">
    <cfRule type="cellIs" dxfId="2229" priority="24" stopIfTrue="1" operator="lessThan">
      <formula>0</formula>
    </cfRule>
  </conditionalFormatting>
  <conditionalFormatting sqref="L20">
    <cfRule type="cellIs" dxfId="2228" priority="23" stopIfTrue="1" operator="lessThan">
      <formula>0</formula>
    </cfRule>
  </conditionalFormatting>
  <conditionalFormatting sqref="N13">
    <cfRule type="cellIs" dxfId="2227" priority="22" stopIfTrue="1" operator="lessThan">
      <formula>0</formula>
    </cfRule>
  </conditionalFormatting>
  <conditionalFormatting sqref="D13">
    <cfRule type="cellIs" dxfId="2226" priority="21" stopIfTrue="1" operator="lessThan">
      <formula>0</formula>
    </cfRule>
  </conditionalFormatting>
  <conditionalFormatting sqref="E13">
    <cfRule type="cellIs" dxfId="2225" priority="20" stopIfTrue="1" operator="lessThan">
      <formula>0</formula>
    </cfRule>
  </conditionalFormatting>
  <conditionalFormatting sqref="F13">
    <cfRule type="cellIs" dxfId="2224" priority="19" stopIfTrue="1" operator="lessThan">
      <formula>0</formula>
    </cfRule>
  </conditionalFormatting>
  <conditionalFormatting sqref="G13">
    <cfRule type="cellIs" dxfId="2223" priority="18" stopIfTrue="1" operator="lessThan">
      <formula>0</formula>
    </cfRule>
  </conditionalFormatting>
  <conditionalFormatting sqref="H13">
    <cfRule type="cellIs" dxfId="2222" priority="17" stopIfTrue="1" operator="lessThan">
      <formula>0</formula>
    </cfRule>
  </conditionalFormatting>
  <conditionalFormatting sqref="I13">
    <cfRule type="cellIs" dxfId="2221" priority="16" stopIfTrue="1" operator="lessThan">
      <formula>0</formula>
    </cfRule>
  </conditionalFormatting>
  <conditionalFormatting sqref="J13">
    <cfRule type="cellIs" dxfId="2220" priority="15" stopIfTrue="1" operator="lessThan">
      <formula>0</formula>
    </cfRule>
  </conditionalFormatting>
  <conditionalFormatting sqref="M13">
    <cfRule type="cellIs" dxfId="2219" priority="14" stopIfTrue="1" operator="lessThan">
      <formula>0</formula>
    </cfRule>
  </conditionalFormatting>
  <conditionalFormatting sqref="K13">
    <cfRule type="cellIs" dxfId="2218" priority="13" stopIfTrue="1" operator="lessThan">
      <formula>0</formula>
    </cfRule>
  </conditionalFormatting>
  <conditionalFormatting sqref="L13">
    <cfRule type="cellIs" dxfId="2217" priority="12" stopIfTrue="1" operator="lessThan">
      <formula>0</formula>
    </cfRule>
  </conditionalFormatting>
  <conditionalFormatting sqref="N21">
    <cfRule type="cellIs" dxfId="2216" priority="11" stopIfTrue="1" operator="lessThan">
      <formula>0</formula>
    </cfRule>
  </conditionalFormatting>
  <conditionalFormatting sqref="D21">
    <cfRule type="cellIs" dxfId="2215" priority="10" stopIfTrue="1" operator="lessThan">
      <formula>0</formula>
    </cfRule>
  </conditionalFormatting>
  <conditionalFormatting sqref="E21">
    <cfRule type="cellIs" dxfId="2214" priority="9" stopIfTrue="1" operator="lessThan">
      <formula>0</formula>
    </cfRule>
  </conditionalFormatting>
  <conditionalFormatting sqref="F21">
    <cfRule type="cellIs" dxfId="2213" priority="8" stopIfTrue="1" operator="lessThan">
      <formula>0</formula>
    </cfRule>
  </conditionalFormatting>
  <conditionalFormatting sqref="G21">
    <cfRule type="cellIs" dxfId="2212" priority="7" stopIfTrue="1" operator="lessThan">
      <formula>0</formula>
    </cfRule>
  </conditionalFormatting>
  <conditionalFormatting sqref="H21">
    <cfRule type="cellIs" dxfId="2211" priority="6" stopIfTrue="1" operator="lessThan">
      <formula>0</formula>
    </cfRule>
  </conditionalFormatting>
  <conditionalFormatting sqref="I21">
    <cfRule type="cellIs" dxfId="2210" priority="5" stopIfTrue="1" operator="lessThan">
      <formula>0</formula>
    </cfRule>
  </conditionalFormatting>
  <conditionalFormatting sqref="J21">
    <cfRule type="cellIs" dxfId="2209" priority="4" stopIfTrue="1" operator="lessThan">
      <formula>0</formula>
    </cfRule>
  </conditionalFormatting>
  <conditionalFormatting sqref="M21">
    <cfRule type="cellIs" dxfId="2208" priority="3" stopIfTrue="1" operator="lessThan">
      <formula>0</formula>
    </cfRule>
  </conditionalFormatting>
  <conditionalFormatting sqref="K21">
    <cfRule type="cellIs" dxfId="2207" priority="2" stopIfTrue="1" operator="lessThan">
      <formula>0</formula>
    </cfRule>
  </conditionalFormatting>
  <conditionalFormatting sqref="L21">
    <cfRule type="cellIs" dxfId="2206" priority="1" stopIfTrue="1" operator="lessThan">
      <formula>0</formula>
    </cfRule>
  </conditionalFormatting>
  <printOptions horizontalCentered="1"/>
  <pageMargins left="0" right="0" top="0.25" bottom="0.45" header="0.5" footer="0.08"/>
  <pageSetup scale="59" orientation="landscape" r:id="rId1"/>
  <headerFooter alignWithMargins="0">
    <oddFooter>&amp;L&amp;F</oddFooter>
  </headerFooter>
  <ignoredErrors>
    <ignoredError sqref="P57 AF59" formula="1"/>
    <ignoredError sqref="P15 P16 P17 P21 P22 P23 P24 P25 P29 P30 P39 P40 P41 P45 P46 O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X71"/>
  <sheetViews>
    <sheetView topLeftCell="P1" zoomScale="90" zoomScaleNormal="90" workbookViewId="0">
      <pane ySplit="4" topLeftCell="A5" activePane="bottomLeft" state="frozen"/>
      <selection activeCell="S6" sqref="S6"/>
      <selection pane="bottomLeft" activeCell="AS8" sqref="AS8"/>
    </sheetView>
  </sheetViews>
  <sheetFormatPr defaultRowHeight="15"/>
  <cols>
    <col min="1" max="1" width="14.5703125" customWidth="1"/>
    <col min="2" max="4" width="7.5703125" customWidth="1"/>
    <col min="5" max="5" width="8.42578125" customWidth="1"/>
    <col min="6" max="6" width="7.5703125" customWidth="1"/>
    <col min="7" max="7" width="8.42578125" customWidth="1"/>
    <col min="8" max="8" width="7.5703125" customWidth="1"/>
    <col min="9" max="9" width="1.28515625" customWidth="1"/>
    <col min="10" max="12" width="9" customWidth="1"/>
    <col min="13" max="14" width="8.5703125" customWidth="1"/>
    <col min="15" max="15" width="9.7109375" bestFit="1" customWidth="1"/>
    <col min="16" max="16" width="8.5703125" customWidth="1"/>
    <col min="17" max="17" width="3.85546875" style="155" customWidth="1"/>
    <col min="18" max="18" width="15.5703125" customWidth="1"/>
    <col min="19" max="21" width="8" customWidth="1"/>
    <col min="22" max="22" width="8.42578125" customWidth="1"/>
    <col min="23" max="23" width="6.5703125" customWidth="1"/>
    <col min="24" max="24" width="8.42578125" customWidth="1"/>
    <col min="25" max="25" width="6.5703125" customWidth="1"/>
    <col min="26" max="26" width="1.28515625" customWidth="1"/>
    <col min="27" max="29" width="9" customWidth="1"/>
    <col min="32" max="32" width="8.42578125" customWidth="1"/>
    <col min="34" max="34" width="3.7109375" style="235" customWidth="1"/>
    <col min="35" max="35" width="14.42578125" customWidth="1"/>
    <col min="36" max="36" width="8.5703125" customWidth="1"/>
    <col min="37" max="38" width="8.7109375" customWidth="1"/>
    <col min="39" max="42" width="9.140625" customWidth="1"/>
    <col min="43" max="43" width="1.7109375" customWidth="1"/>
    <col min="44" max="46" width="9.140625" customWidth="1"/>
  </cols>
  <sheetData>
    <row r="1" spans="1:50" ht="18">
      <c r="A1" s="154" t="s">
        <v>117</v>
      </c>
    </row>
    <row r="2" spans="1:50" ht="18">
      <c r="A2" s="154" t="s">
        <v>147</v>
      </c>
    </row>
    <row r="3" spans="1:50" ht="18.75" thickBot="1">
      <c r="A3" s="154"/>
    </row>
    <row r="4" spans="1:50" ht="18" customHeight="1" thickBot="1">
      <c r="J4" s="155"/>
      <c r="K4" s="591" t="s">
        <v>167</v>
      </c>
      <c r="L4" s="592"/>
      <c r="M4" s="592"/>
      <c r="N4" s="593"/>
      <c r="O4" s="155"/>
      <c r="P4" s="155"/>
      <c r="W4" s="288"/>
      <c r="AA4" s="155"/>
      <c r="AB4" s="591" t="s">
        <v>161</v>
      </c>
      <c r="AC4" s="592"/>
      <c r="AD4" s="592"/>
      <c r="AE4" s="593"/>
      <c r="AF4" s="155"/>
      <c r="AG4" s="155"/>
      <c r="AI4" s="155"/>
      <c r="AJ4" s="155"/>
      <c r="AK4" s="155"/>
      <c r="AL4" s="155"/>
      <c r="AM4" s="155"/>
      <c r="AN4" s="463"/>
      <c r="AO4" s="155"/>
      <c r="AP4" s="155"/>
      <c r="AQ4" s="155"/>
      <c r="AR4" s="155"/>
      <c r="AS4" s="591" t="s">
        <v>185</v>
      </c>
      <c r="AT4" s="592"/>
      <c r="AU4" s="592"/>
      <c r="AV4" s="593"/>
      <c r="AW4" s="155"/>
      <c r="AX4" s="155"/>
    </row>
    <row r="5" spans="1:50" ht="18">
      <c r="A5" s="596" t="s">
        <v>70</v>
      </c>
      <c r="B5" s="588" t="s">
        <v>201</v>
      </c>
      <c r="C5" s="589"/>
      <c r="D5" s="589"/>
      <c r="E5" s="589"/>
      <c r="F5" s="589"/>
      <c r="G5" s="589"/>
      <c r="H5" s="590"/>
      <c r="I5" s="417"/>
      <c r="J5" s="588" t="s">
        <v>202</v>
      </c>
      <c r="K5" s="589"/>
      <c r="L5" s="589"/>
      <c r="M5" s="589"/>
      <c r="N5" s="589"/>
      <c r="O5" s="589"/>
      <c r="P5" s="590"/>
      <c r="R5" s="594" t="s">
        <v>70</v>
      </c>
      <c r="S5" s="588" t="str">
        <f>B5</f>
        <v>February</v>
      </c>
      <c r="T5" s="589"/>
      <c r="U5" s="589"/>
      <c r="V5" s="589"/>
      <c r="W5" s="589"/>
      <c r="X5" s="589"/>
      <c r="Y5" s="590"/>
      <c r="Z5" s="417"/>
      <c r="AA5" s="588" t="str">
        <f>J5</f>
        <v>February YTD</v>
      </c>
      <c r="AB5" s="589"/>
      <c r="AC5" s="589"/>
      <c r="AD5" s="589"/>
      <c r="AE5" s="589"/>
      <c r="AF5" s="589"/>
      <c r="AG5" s="590"/>
      <c r="AI5" s="594" t="s">
        <v>70</v>
      </c>
      <c r="AJ5" s="588" t="str">
        <f>S5</f>
        <v>February</v>
      </c>
      <c r="AK5" s="589"/>
      <c r="AL5" s="589"/>
      <c r="AM5" s="589"/>
      <c r="AN5" s="589"/>
      <c r="AO5" s="589"/>
      <c r="AP5" s="590"/>
      <c r="AQ5" s="417"/>
      <c r="AR5" s="588" t="str">
        <f>AA5</f>
        <v>February YTD</v>
      </c>
      <c r="AS5" s="589"/>
      <c r="AT5" s="589"/>
      <c r="AU5" s="589"/>
      <c r="AV5" s="589"/>
      <c r="AW5" s="589"/>
      <c r="AX5" s="590"/>
    </row>
    <row r="6" spans="1:50" ht="31.5" thickBot="1">
      <c r="A6" s="597"/>
      <c r="B6" s="124" t="s">
        <v>23</v>
      </c>
      <c r="C6" s="125" t="s">
        <v>24</v>
      </c>
      <c r="D6" s="126" t="s">
        <v>25</v>
      </c>
      <c r="E6" s="132" t="s">
        <v>163</v>
      </c>
      <c r="F6" s="256" t="s">
        <v>42</v>
      </c>
      <c r="G6" s="127" t="s">
        <v>26</v>
      </c>
      <c r="H6" s="134" t="s">
        <v>122</v>
      </c>
      <c r="I6" s="411"/>
      <c r="J6" s="124" t="s">
        <v>23</v>
      </c>
      <c r="K6" s="125" t="s">
        <v>24</v>
      </c>
      <c r="L6" s="126" t="s">
        <v>25</v>
      </c>
      <c r="M6" s="132" t="s">
        <v>163</v>
      </c>
      <c r="N6" s="256" t="s">
        <v>42</v>
      </c>
      <c r="O6" s="127" t="s">
        <v>26</v>
      </c>
      <c r="P6" s="134" t="s">
        <v>122</v>
      </c>
      <c r="R6" s="595"/>
      <c r="S6" s="124" t="s">
        <v>23</v>
      </c>
      <c r="T6" s="125" t="s">
        <v>24</v>
      </c>
      <c r="U6" s="126" t="s">
        <v>25</v>
      </c>
      <c r="V6" s="132" t="s">
        <v>163</v>
      </c>
      <c r="W6" s="256" t="s">
        <v>42</v>
      </c>
      <c r="X6" s="127" t="s">
        <v>26</v>
      </c>
      <c r="Y6" s="134" t="s">
        <v>122</v>
      </c>
      <c r="Z6" s="411"/>
      <c r="AA6" s="124" t="s">
        <v>23</v>
      </c>
      <c r="AB6" s="125" t="s">
        <v>24</v>
      </c>
      <c r="AC6" s="126" t="s">
        <v>25</v>
      </c>
      <c r="AD6" s="132" t="s">
        <v>165</v>
      </c>
      <c r="AE6" s="256" t="s">
        <v>42</v>
      </c>
      <c r="AF6" s="127" t="s">
        <v>26</v>
      </c>
      <c r="AG6" s="134" t="s">
        <v>122</v>
      </c>
      <c r="AI6" s="595"/>
      <c r="AJ6" s="124" t="s">
        <v>23</v>
      </c>
      <c r="AK6" s="125" t="s">
        <v>24</v>
      </c>
      <c r="AL6" s="126" t="s">
        <v>25</v>
      </c>
      <c r="AM6" s="132" t="s">
        <v>163</v>
      </c>
      <c r="AN6" s="256" t="s">
        <v>42</v>
      </c>
      <c r="AO6" s="127" t="s">
        <v>26</v>
      </c>
      <c r="AP6" s="134" t="s">
        <v>122</v>
      </c>
      <c r="AQ6" s="411"/>
      <c r="AR6" s="124" t="s">
        <v>23</v>
      </c>
      <c r="AS6" s="125" t="s">
        <v>24</v>
      </c>
      <c r="AT6" s="126" t="s">
        <v>25</v>
      </c>
      <c r="AU6" s="132" t="s">
        <v>165</v>
      </c>
      <c r="AV6" s="256" t="s">
        <v>42</v>
      </c>
      <c r="AW6" s="127" t="s">
        <v>26</v>
      </c>
      <c r="AX6" s="134" t="s">
        <v>122</v>
      </c>
    </row>
    <row r="7" spans="1:50" ht="15.75">
      <c r="A7" s="401" t="s">
        <v>145</v>
      </c>
      <c r="B7" s="101">
        <f>Omnigen!J11</f>
        <v>266.75660000000101</v>
      </c>
      <c r="C7" s="102">
        <f>Omnigen!J13</f>
        <v>300.00000000000011</v>
      </c>
      <c r="D7" s="137">
        <f>Omnigen!J12</f>
        <v>270.06349999999998</v>
      </c>
      <c r="E7" s="258">
        <f>D7-B7</f>
        <v>3.3068999999989614</v>
      </c>
      <c r="F7" s="11">
        <f>IF(ISERR((D7/B7)*100),0,(D7/B7)*100)</f>
        <v>101.23966942148721</v>
      </c>
      <c r="G7" s="103">
        <f>+D7-C7</f>
        <v>-29.936500000000137</v>
      </c>
      <c r="H7" s="15">
        <f>IF(ISERR((D7/C7)*100),0,(D7/C7)*100)</f>
        <v>90.02116666666663</v>
      </c>
      <c r="I7" s="412"/>
      <c r="J7" s="101">
        <f>Omnigen!O11</f>
        <v>2851.2091800000071</v>
      </c>
      <c r="K7" s="102">
        <f>Omnigen!O13</f>
        <v>2700</v>
      </c>
      <c r="L7" s="137">
        <f>Omnigen!O12</f>
        <v>2433.6854975000015</v>
      </c>
      <c r="M7" s="258">
        <f>L7-J7</f>
        <v>-417.52368250000563</v>
      </c>
      <c r="N7" s="11">
        <f>IF(ISERR((L7/J7)*100),0,(L7/J7)*100)</f>
        <v>85.356259181937517</v>
      </c>
      <c r="O7" s="103">
        <f>L7-K7</f>
        <v>-266.31450249999853</v>
      </c>
      <c r="P7" s="15">
        <f>IF(ISERR((L7/K7)*100),0,(L7/K7)*100)</f>
        <v>90.136499907407469</v>
      </c>
      <c r="R7" s="401" t="s">
        <v>145</v>
      </c>
      <c r="S7" s="101">
        <f>(Omnigen!AX11/1000)</f>
        <v>504.61834299999998</v>
      </c>
      <c r="T7" s="102">
        <f>Omnigen!AX13/1000</f>
        <v>559.77830602592246</v>
      </c>
      <c r="U7" s="137">
        <f>Omnigen!AX12/1000</f>
        <v>501.41531609999998</v>
      </c>
      <c r="V7" s="258">
        <f>U7-S7</f>
        <v>-3.2030268999999976</v>
      </c>
      <c r="W7" s="11">
        <f>IF(ISERR((U7/S7)*100),0,(U7/S7)*100)</f>
        <v>99.365257536823222</v>
      </c>
      <c r="X7" s="103">
        <f>+U7-T7</f>
        <v>-58.362989925922477</v>
      </c>
      <c r="Y7" s="15">
        <f>IF(ISERR((U7/T7)*100),0,(U7/T7)*100)</f>
        <v>89.573910010864239</v>
      </c>
      <c r="Z7" s="412"/>
      <c r="AA7" s="101">
        <f>Omnigen!BC11/1000</f>
        <v>5350.2496786000002</v>
      </c>
      <c r="AB7" s="102">
        <f>Omnigen!BC13/1000</f>
        <v>5083.3390975053635</v>
      </c>
      <c r="AC7" s="137">
        <f>Omnigen!BC12/1000</f>
        <v>4599.2275120000004</v>
      </c>
      <c r="AD7" s="258">
        <f>AC7-AA7</f>
        <v>-751.02216659999976</v>
      </c>
      <c r="AE7" s="11">
        <f>IF(ISERR((AC7/AA7)*100),0,(AC7/AA7)*100)</f>
        <v>85.96285759141395</v>
      </c>
      <c r="AF7" s="103">
        <f>AC7-AB7</f>
        <v>-484.11158550536311</v>
      </c>
      <c r="AG7" s="15">
        <f>IF(ISERR((AC7/AB7)*100),0,(AC7/AB7)*100)</f>
        <v>90.476504198924289</v>
      </c>
      <c r="AI7" s="401" t="s">
        <v>145</v>
      </c>
      <c r="AJ7" s="101">
        <f>(Omnigen!AG11/1000)</f>
        <v>348.13147299999997</v>
      </c>
      <c r="AK7" s="102">
        <f>Omnigen!AG13/1000</f>
        <v>314.93452325423743</v>
      </c>
      <c r="AL7" s="137">
        <f>Omnigen!AG12/1000</f>
        <v>284.6659861</v>
      </c>
      <c r="AM7" s="258">
        <f>AL7-AJ7</f>
        <v>-63.465486899999974</v>
      </c>
      <c r="AN7" s="11">
        <f>IF(ISERR((AL7/AJ7)*100),0,(AL7/AJ7)*100)</f>
        <v>81.769678462826036</v>
      </c>
      <c r="AO7" s="103">
        <f>+AL7-AK7</f>
        <v>-30.268537154237436</v>
      </c>
      <c r="AP7" s="15">
        <f>IF(ISERR((AL7/AK7)*100),0,(AL7/AK7)*100)</f>
        <v>90.388942805802671</v>
      </c>
      <c r="AQ7" s="412"/>
      <c r="AR7" s="101">
        <f>Omnigen!AL11/1000</f>
        <v>3681.7183086</v>
      </c>
      <c r="AS7" s="102">
        <f>Omnigen!AL13/1000</f>
        <v>2832.0728960019169</v>
      </c>
      <c r="AT7" s="137">
        <f>Omnigen!AL12/1000</f>
        <v>2716.3737419999998</v>
      </c>
      <c r="AU7" s="258">
        <f>AT7-AR7</f>
        <v>-965.34456660000023</v>
      </c>
      <c r="AV7" s="11">
        <f>IF(ISERR((AT7/AR7)*100),0,(AT7/AR7)*100)</f>
        <v>73.78005361395833</v>
      </c>
      <c r="AW7" s="103">
        <f>AT7-AS7</f>
        <v>-115.69915400191712</v>
      </c>
      <c r="AX7" s="15">
        <f>IF(ISERR((AT7/AS7)*100),0,(AT7/AS7)*100)</f>
        <v>95.914683051935157</v>
      </c>
    </row>
    <row r="8" spans="1:50" ht="15.75">
      <c r="A8" s="401" t="s">
        <v>146</v>
      </c>
      <c r="B8" s="104">
        <f>Animate!J11</f>
        <v>438.01929999999999</v>
      </c>
      <c r="C8" s="105">
        <f>Animate!J13</f>
        <v>535</v>
      </c>
      <c r="D8" s="137">
        <f>Animate!J12</f>
        <v>603.08860000000004</v>
      </c>
      <c r="E8" s="112">
        <f>D8-B8</f>
        <v>165.06930000000006</v>
      </c>
      <c r="F8" s="11">
        <f>IF(ISERR((D8/B8)*100),0,(D8/B8)*100)</f>
        <v>137.68539422806256</v>
      </c>
      <c r="G8" s="106">
        <f>+D8-C8</f>
        <v>68.088600000000042</v>
      </c>
      <c r="H8" s="15">
        <f>IF(ISERR((D8/C8)*100),0,(D8/C8)*100)</f>
        <v>112.72684112149534</v>
      </c>
      <c r="I8" s="26"/>
      <c r="J8" s="104">
        <f>Animate!O11</f>
        <v>4685.0823925000104</v>
      </c>
      <c r="K8" s="105">
        <f>Animate!O13</f>
        <v>5085</v>
      </c>
      <c r="L8" s="137">
        <f>Animate!O12</f>
        <v>5330.4232500000062</v>
      </c>
      <c r="M8" s="112">
        <f>L8-J8</f>
        <v>645.34085749999576</v>
      </c>
      <c r="N8" s="11">
        <f>IF(ISERR((L8/J8)*100),0,(L8/J8)*100)</f>
        <v>113.77437584732924</v>
      </c>
      <c r="O8" s="106">
        <f>L8-K8</f>
        <v>245.42325000000619</v>
      </c>
      <c r="P8" s="15">
        <f>IF(ISERR((L8/K8)*100),0,(L8/K8)*100)</f>
        <v>104.82641592920365</v>
      </c>
      <c r="R8" s="401" t="s">
        <v>146</v>
      </c>
      <c r="S8" s="104">
        <f>(Animate!AX11/1000)</f>
        <v>475.38985289999999</v>
      </c>
      <c r="T8" s="105">
        <f>Animate!AX13/1000</f>
        <v>582.83272233666412</v>
      </c>
      <c r="U8" s="137">
        <f>Animate!AX12/1000</f>
        <v>656.31450630000006</v>
      </c>
      <c r="V8" s="112">
        <f>U8-S8</f>
        <v>180.92465340000007</v>
      </c>
      <c r="W8" s="11">
        <f>IF(ISERR((U8/S8)*100),0,(U8/S8)*100)</f>
        <v>138.05816474548485</v>
      </c>
      <c r="X8" s="106">
        <f>+U8-T8</f>
        <v>73.481783963335943</v>
      </c>
      <c r="Y8" s="15">
        <f>IF(ISERR((U8/T8)*100),0,(U8/T8)*100)</f>
        <v>112.60769705392251</v>
      </c>
      <c r="Z8" s="26"/>
      <c r="AA8" s="104">
        <f>Animate!BC11/1000</f>
        <v>5070.6485378999996</v>
      </c>
      <c r="AB8" s="105">
        <f>Animate!BC13/1000</f>
        <v>5536.5914366458746</v>
      </c>
      <c r="AC8" s="137">
        <f>Animate!BC12/1000</f>
        <v>5794.657516100001</v>
      </c>
      <c r="AD8" s="112">
        <f>AC8-AA8</f>
        <v>724.00897820000137</v>
      </c>
      <c r="AE8" s="11">
        <f>IF(ISERR((AC8/AA8)*100),0,(AC8/AA8)*100)</f>
        <v>114.27842953003895</v>
      </c>
      <c r="AF8" s="106">
        <f>AC8-AB8</f>
        <v>258.06607945412634</v>
      </c>
      <c r="AG8" s="15">
        <f>IF(ISERR((AC8/AB8)*100),0,(AC8/AB8)*100)</f>
        <v>104.66110028899776</v>
      </c>
      <c r="AI8" s="401" t="s">
        <v>146</v>
      </c>
      <c r="AJ8" s="104">
        <f>(Animate!AG11/1000)</f>
        <v>307.78191290000001</v>
      </c>
      <c r="AK8" s="105">
        <f>Animate!AG13/1000</f>
        <v>341.36411900000002</v>
      </c>
      <c r="AL8" s="137">
        <f>Animate!AG12/1000</f>
        <v>385.94654629999997</v>
      </c>
      <c r="AM8" s="112">
        <f>AL8-AJ8</f>
        <v>78.164633399999957</v>
      </c>
      <c r="AN8" s="11">
        <f>IF(ISERR((AL8/AJ8)*100),0,(AL8/AJ8)*100)</f>
        <v>125.39611007791613</v>
      </c>
      <c r="AO8" s="106">
        <f>+AL8-AK8</f>
        <v>44.582427299999949</v>
      </c>
      <c r="AP8" s="15">
        <f>IF(ISERR((AL8/AK8)*100),0,(AL8/AK8)*100)</f>
        <v>113.06008007830488</v>
      </c>
      <c r="AQ8" s="26"/>
      <c r="AR8" s="104">
        <f>Animate!AL11/1000</f>
        <v>3330.1952578999999</v>
      </c>
      <c r="AS8" s="105">
        <f>Animate!AL13/1000</f>
        <v>3242.3931709999997</v>
      </c>
      <c r="AT8" s="137">
        <f>Animate!AL12/1000</f>
        <v>3504.3665160999999</v>
      </c>
      <c r="AU8" s="112">
        <f>AT8-AR8</f>
        <v>174.17125820000001</v>
      </c>
      <c r="AV8" s="11">
        <f>IF(ISERR((AT8/AR8)*100),0,(AT8/AR8)*100)</f>
        <v>105.23006144419986</v>
      </c>
      <c r="AW8" s="106">
        <f>AT8-AS8</f>
        <v>261.97334510000019</v>
      </c>
      <c r="AX8" s="15">
        <f>IF(ISERR((AT8/AS8)*100),0,(AT8/AS8)*100)</f>
        <v>108.07962919004063</v>
      </c>
    </row>
    <row r="9" spans="1:50" ht="15.75">
      <c r="A9" s="401" t="s">
        <v>123</v>
      </c>
      <c r="B9" s="104">
        <f>'Yeast Culture'!J11</f>
        <v>20.584499999999998</v>
      </c>
      <c r="C9" s="105">
        <f>'Yeast Culture'!J13</f>
        <v>49.000000000000057</v>
      </c>
      <c r="D9" s="137">
        <f>'Yeast Culture'!J12</f>
        <v>37.636800000000001</v>
      </c>
      <c r="E9" s="106">
        <f>D9-B9</f>
        <v>17.052300000000002</v>
      </c>
      <c r="F9" s="11">
        <f>IF(ISERR((D9/B9)*100),0,(D9/B9)*100)</f>
        <v>182.84048677402902</v>
      </c>
      <c r="G9" s="106">
        <f>+D9-C9</f>
        <v>-11.363200000000056</v>
      </c>
      <c r="H9" s="15">
        <f>IF(ISERR((D9/C9)*100),0,(D9/C9)*100)</f>
        <v>76.809795918367257</v>
      </c>
      <c r="I9" s="26"/>
      <c r="J9" s="104">
        <f>'Yeast Culture'!O11</f>
        <v>143.73216250000002</v>
      </c>
      <c r="K9" s="105">
        <f>'Yeast Culture'!O13</f>
        <v>338.00000000000006</v>
      </c>
      <c r="L9" s="137">
        <f>'Yeast Culture'!O12</f>
        <v>247.73499749999999</v>
      </c>
      <c r="M9" s="106">
        <f>L9-J9</f>
        <v>104.00283499999998</v>
      </c>
      <c r="N9" s="11">
        <f>IF(ISERR((L9/J9)*100),0,(L9/J9)*100)</f>
        <v>172.35877704129024</v>
      </c>
      <c r="O9" s="106">
        <f>L9-K9</f>
        <v>-90.265002500000065</v>
      </c>
      <c r="P9" s="15">
        <f>IF(ISERR((L9/K9)*100),0,(L9/K9)*100)</f>
        <v>73.294377958579872</v>
      </c>
      <c r="R9" s="401" t="s">
        <v>123</v>
      </c>
      <c r="S9" s="104">
        <f>('Yeast Culture'!AX11/1000)</f>
        <v>36.513750000000002</v>
      </c>
      <c r="T9" s="105">
        <f>'Yeast Culture'!AX13/1000</f>
        <v>78.976738193652082</v>
      </c>
      <c r="U9" s="137">
        <f>'Yeast Culture'!AX12/1000</f>
        <v>57.195814599999999</v>
      </c>
      <c r="V9" s="106">
        <f>U9-S9</f>
        <v>20.682064599999997</v>
      </c>
      <c r="W9" s="11">
        <f>IF(ISERR((U9/S9)*100),0,(U9/S9)*100)</f>
        <v>156.64185300058196</v>
      </c>
      <c r="X9" s="106">
        <f>+U9-T9</f>
        <v>-21.780923593652084</v>
      </c>
      <c r="Y9" s="15">
        <f>IF(ISERR((U9/T9)*100),0,(U9/T9)*100)</f>
        <v>72.421089941388885</v>
      </c>
      <c r="Z9" s="26"/>
      <c r="AA9" s="104">
        <f>'Yeast Culture'!BC11/1000</f>
        <v>249.40858000000003</v>
      </c>
      <c r="AB9" s="105">
        <f>'Yeast Culture'!BC13/1000</f>
        <v>541.89458741155511</v>
      </c>
      <c r="AC9" s="137">
        <f>'Yeast Culture'!BC12/1000</f>
        <v>399.94221389999996</v>
      </c>
      <c r="AD9" s="106">
        <f>AC9-AA9</f>
        <v>150.53363389999993</v>
      </c>
      <c r="AE9" s="11">
        <f>IF(ISERR((AC9/AA9)*100),0,(AC9/AA9)*100)</f>
        <v>160.35623710298975</v>
      </c>
      <c r="AF9" s="106">
        <f>AC9-AB9</f>
        <v>-141.95237351155515</v>
      </c>
      <c r="AG9" s="15">
        <f>IF(ISERR((AC9/AB9)*100),0,(AC9/AB9)*100)</f>
        <v>73.804430453972046</v>
      </c>
      <c r="AI9" s="401" t="s">
        <v>123</v>
      </c>
      <c r="AJ9" s="104">
        <f>('Yeast Culture'!AG11/1000)</f>
        <v>16.35698</v>
      </c>
      <c r="AK9" s="105">
        <f>'Yeast Culture'!AG13/1000</f>
        <v>34.415377284496941</v>
      </c>
      <c r="AL9" s="137">
        <f>'Yeast Culture'!AG12/1000</f>
        <v>26.3119646</v>
      </c>
      <c r="AM9" s="106">
        <f>AL9-AJ9</f>
        <v>9.9549845999999995</v>
      </c>
      <c r="AN9" s="11">
        <f>IF(ISERR((AL9/AJ9)*100),0,(AL9/AJ9)*100)</f>
        <v>160.86077381032439</v>
      </c>
      <c r="AO9" s="106">
        <f>+AL9-AK9</f>
        <v>-8.1034126844969414</v>
      </c>
      <c r="AP9" s="15">
        <f>IF(ISERR((AL9/AK9)*100),0,(AL9/AK9)*100)</f>
        <v>76.454093129621796</v>
      </c>
      <c r="AQ9" s="26"/>
      <c r="AR9" s="104">
        <f>'Yeast Culture'!AL11/1000</f>
        <v>115.39912999999999</v>
      </c>
      <c r="AS9" s="105">
        <f>'Yeast Culture'!AL13/1000</f>
        <v>236.78447883580336</v>
      </c>
      <c r="AT9" s="137">
        <f>'Yeast Culture'!AL12/1000</f>
        <v>165.48704390000003</v>
      </c>
      <c r="AU9" s="106">
        <f>AT9-AR9</f>
        <v>50.087913900000046</v>
      </c>
      <c r="AV9" s="11">
        <f>IF(ISERR((AT9/AR9)*100),0,(AT9/AR9)*100)</f>
        <v>143.40406543792838</v>
      </c>
      <c r="AW9" s="106">
        <f>AT9-AS9</f>
        <v>-71.297434935803324</v>
      </c>
      <c r="AX9" s="15">
        <f>IF(ISERR((AT9/AS9)*100),0,(AT9/AS9)*100)</f>
        <v>69.889312303597379</v>
      </c>
    </row>
    <row r="10" spans="1:50" ht="15.75">
      <c r="A10" s="401" t="s">
        <v>118</v>
      </c>
      <c r="B10" s="107">
        <f>'AB20'!J11</f>
        <v>435.4919625</v>
      </c>
      <c r="C10" s="108">
        <f>'AB20'!J13</f>
        <v>425</v>
      </c>
      <c r="D10" s="138">
        <f>'AB20'!J12</f>
        <v>379.4751</v>
      </c>
      <c r="E10" s="109">
        <f>D10-B10</f>
        <v>-56.016862500000002</v>
      </c>
      <c r="F10" s="18">
        <f>IF(ISERR((D10/B10)*100),0,(D10/B10)*100)</f>
        <v>87.137107610797742</v>
      </c>
      <c r="G10" s="109">
        <f>+D10-C10</f>
        <v>-45.524900000000002</v>
      </c>
      <c r="H10" s="16">
        <f>IF(ISERR((D10/C10)*100),0,(D10/C10)*100)</f>
        <v>89.288258823529404</v>
      </c>
      <c r="I10" s="96"/>
      <c r="J10" s="107">
        <f>'AB20'!O11</f>
        <v>3362.8409050000018</v>
      </c>
      <c r="K10" s="108">
        <f>'AB20'!O13</f>
        <v>3505</v>
      </c>
      <c r="L10" s="138">
        <f>'AB20'!O12</f>
        <v>3406.3080150000014</v>
      </c>
      <c r="M10" s="109">
        <f>L10-J10</f>
        <v>43.467109999999593</v>
      </c>
      <c r="N10" s="18">
        <f>IF(ISERR((L10/J10)*100),0,(L10/J10)*100)</f>
        <v>101.29257110960469</v>
      </c>
      <c r="O10" s="109">
        <f>L10-K10</f>
        <v>-98.691984999998567</v>
      </c>
      <c r="P10" s="16">
        <f>IF(ISERR((L10/K10)*100),0,(L10/K10)*100)</f>
        <v>97.184251497860245</v>
      </c>
      <c r="R10" s="401" t="s">
        <v>118</v>
      </c>
      <c r="S10" s="107">
        <f>('AB20'!AX11/1000)</f>
        <v>240.50668659999999</v>
      </c>
      <c r="T10" s="108">
        <f>'AB20'!AX13/1000</f>
        <v>242.7442069855955</v>
      </c>
      <c r="U10" s="138">
        <f>'AB20'!AX12/1000</f>
        <v>219.42908350000002</v>
      </c>
      <c r="V10" s="109">
        <f>U10-S10</f>
        <v>-21.077603099999976</v>
      </c>
      <c r="W10" s="18">
        <f>IF(ISERR((U10/S10)*100),0,(U10/S10)*100)</f>
        <v>91.236167526994663</v>
      </c>
      <c r="X10" s="109">
        <f>+U10-T10</f>
        <v>-23.315123485595478</v>
      </c>
      <c r="Y10" s="16">
        <f>IF(ISERR((U10/T10)*100),0,(U10/T10)*100)</f>
        <v>90.39518850928583</v>
      </c>
      <c r="Z10" s="96"/>
      <c r="AA10" s="107">
        <f>'AB20'!BC11/1000</f>
        <v>1762.4654473999999</v>
      </c>
      <c r="AB10" s="108">
        <f>'AB20'!BC13/1000</f>
        <v>1984.4650533382448</v>
      </c>
      <c r="AC10" s="138">
        <f>'AB20'!BC12/1000</f>
        <v>1954.5851833999998</v>
      </c>
      <c r="AD10" s="109">
        <f>AC10-AA10</f>
        <v>192.11973599999988</v>
      </c>
      <c r="AE10" s="18">
        <f>IF(ISERR((AC10/AA10)*100),0,(AC10/AA10)*100)</f>
        <v>110.90062425243094</v>
      </c>
      <c r="AF10" s="109">
        <f>AC10-AB10</f>
        <v>-29.879869938245065</v>
      </c>
      <c r="AG10" s="16">
        <f>IF(ISERR((AC10/AB10)*100),0,(AC10/AB10)*100)</f>
        <v>98.494311104749286</v>
      </c>
      <c r="AI10" s="401" t="s">
        <v>118</v>
      </c>
      <c r="AJ10" s="107">
        <f>('AB20'!AG11/1000)</f>
        <v>174.40932660000001</v>
      </c>
      <c r="AK10" s="108">
        <f>'AB20'!AG13/1000</f>
        <v>175.4578616047967</v>
      </c>
      <c r="AL10" s="138">
        <f>'AB20'!AG12/1000</f>
        <v>163.87446350000002</v>
      </c>
      <c r="AM10" s="109">
        <f>AL10-AJ10</f>
        <v>-10.534863099999995</v>
      </c>
      <c r="AN10" s="18">
        <f>IF(ISERR((AL10/AJ10)*100),0,(AL10/AJ10)*100)</f>
        <v>93.959690513477383</v>
      </c>
      <c r="AO10" s="109">
        <f>+AL10-AK10</f>
        <v>-11.583398104796686</v>
      </c>
      <c r="AP10" s="16">
        <f>IF(ISERR((AL10/AK10)*100),0,(AL10/AK10)*100)</f>
        <v>93.398188032812541</v>
      </c>
      <c r="AQ10" s="96"/>
      <c r="AR10" s="107">
        <f>'AB20'!AL11/1000</f>
        <v>1245.0541373999999</v>
      </c>
      <c r="AS10" s="108">
        <f>'AB20'!AL13/1000</f>
        <v>1437.9376245534254</v>
      </c>
      <c r="AT10" s="138">
        <f>'AB20'!AL12/1000</f>
        <v>1441.1781634000001</v>
      </c>
      <c r="AU10" s="109">
        <f>AT10-AR10</f>
        <v>196.12402600000019</v>
      </c>
      <c r="AV10" s="18">
        <f>IF(ISERR((AT10/AR10)*100),0,(AT10/AR10)*100)</f>
        <v>115.75224884674964</v>
      </c>
      <c r="AW10" s="109">
        <f>AT10-AS10</f>
        <v>3.2405388465747365</v>
      </c>
      <c r="AX10" s="16">
        <f>IF(ISERR((AT10/AS10)*100),0,(AT10/AS10)*100)</f>
        <v>100.22536018191897</v>
      </c>
    </row>
    <row r="11" spans="1:50" ht="18">
      <c r="A11" s="193" t="s">
        <v>43</v>
      </c>
      <c r="B11" s="104">
        <f>SUM(B7:B10)</f>
        <v>1160.8523625000012</v>
      </c>
      <c r="C11" s="105">
        <f>SUM(C7:C10)</f>
        <v>1309.0000000000002</v>
      </c>
      <c r="D11" s="137">
        <f>SUM(D7:D10)</f>
        <v>1290.2640000000001</v>
      </c>
      <c r="E11" s="106">
        <f>D11-B11</f>
        <v>129.41163749999896</v>
      </c>
      <c r="F11" s="11">
        <f>IF(ISERR((D11/B11)*100),0,(D11/B11)*100)</f>
        <v>111.1479841606472</v>
      </c>
      <c r="G11" s="106">
        <f>+D11-C11</f>
        <v>-18.736000000000104</v>
      </c>
      <c r="H11" s="15">
        <f>IF(ISERR((D11/C11)*100),0,(D11/C11)*100)</f>
        <v>98.568678380443075</v>
      </c>
      <c r="I11" s="26"/>
      <c r="J11" s="104">
        <f>SUM(J7:J10)</f>
        <v>11042.86464000002</v>
      </c>
      <c r="K11" s="105">
        <f>SUM(K7:K10)</f>
        <v>11628</v>
      </c>
      <c r="L11" s="137">
        <f>SUM(L7:L10)</f>
        <v>11418.151760000008</v>
      </c>
      <c r="M11" s="106">
        <f>L11-J11</f>
        <v>375.28711999998814</v>
      </c>
      <c r="N11" s="11">
        <f>IF(ISERR((L11/J11)*100),0,(L11/J11)*100)</f>
        <v>103.39845802909333</v>
      </c>
      <c r="O11" s="106">
        <f>L11-K11</f>
        <v>-209.84823999999207</v>
      </c>
      <c r="P11" s="15">
        <f>IF(ISERR((L11/K11)*100),0,(L11/K11)*100)</f>
        <v>98.195319573443484</v>
      </c>
      <c r="R11" s="193" t="s">
        <v>43</v>
      </c>
      <c r="S11" s="104">
        <f>SUM(S7:S10)</f>
        <v>1257.0286325</v>
      </c>
      <c r="T11" s="105">
        <f>SUM(T7:T10)</f>
        <v>1464.3319735418345</v>
      </c>
      <c r="U11" s="137">
        <f>SUM(U7:U10)</f>
        <v>1434.3547205</v>
      </c>
      <c r="V11" s="106">
        <f>U11-S11</f>
        <v>177.32608800000003</v>
      </c>
      <c r="W11" s="11">
        <f>IF(ISERR((U11/S11)*100),0,(U11/S11)*100)</f>
        <v>114.1067660207016</v>
      </c>
      <c r="X11" s="106">
        <f>+U11-T11</f>
        <v>-29.977253041834501</v>
      </c>
      <c r="Y11" s="15">
        <f>IF(ISERR((U11/T11)*100),0,(U11/T11)*100)</f>
        <v>97.952837636309525</v>
      </c>
      <c r="Z11" s="26"/>
      <c r="AA11" s="104">
        <f>SUM(AA7:AA10)</f>
        <v>12432.772243899999</v>
      </c>
      <c r="AB11" s="105">
        <f>SUM(AB7:AB10)</f>
        <v>13146.290174901036</v>
      </c>
      <c r="AC11" s="137">
        <f>SUM(AC7:AC10)</f>
        <v>12748.412425400002</v>
      </c>
      <c r="AD11" s="106">
        <f>AC11-AA11</f>
        <v>315.64018150000265</v>
      </c>
      <c r="AE11" s="11">
        <f>IF(ISERR((AC11/AA11)*100),0,(AC11/AA11)*100)</f>
        <v>102.53877554665949</v>
      </c>
      <c r="AF11" s="106">
        <f>AC11-AB11</f>
        <v>-397.87774950103449</v>
      </c>
      <c r="AG11" s="15">
        <f>IF(ISERR((AC11/AB11)*100),0,(AC11/AB11)*100)</f>
        <v>96.97345985667755</v>
      </c>
      <c r="AI11" s="193" t="s">
        <v>43</v>
      </c>
      <c r="AJ11" s="104">
        <f>SUM(AJ7:AJ10)</f>
        <v>846.67969249999999</v>
      </c>
      <c r="AK11" s="105">
        <f>SUM(AK7:AK10)</f>
        <v>866.17188114353098</v>
      </c>
      <c r="AL11" s="137">
        <f>SUM(AL7:AL10)</f>
        <v>860.79896050000002</v>
      </c>
      <c r="AM11" s="106">
        <f>AL11-AJ11</f>
        <v>14.119268000000034</v>
      </c>
      <c r="AN11" s="11">
        <f>IF(ISERR((AL11/AJ11)*100),0,(AL11/AJ11)*100)</f>
        <v>101.66760442290872</v>
      </c>
      <c r="AO11" s="106">
        <f>+AL11-AK11</f>
        <v>-5.3729206435309607</v>
      </c>
      <c r="AP11" s="15">
        <f>IF(ISERR((AL11/AK11)*100),0,(AL11/AK11)*100)</f>
        <v>99.379693481109371</v>
      </c>
      <c r="AQ11" s="26"/>
      <c r="AR11" s="104">
        <f>SUM(AR7:AR10)</f>
        <v>8372.3668338999996</v>
      </c>
      <c r="AS11" s="105">
        <f>SUM(AS7:AS10)</f>
        <v>7749.1881703911458</v>
      </c>
      <c r="AT11" s="137">
        <f>SUM(AT7:AT10)</f>
        <v>7827.4054653999992</v>
      </c>
      <c r="AU11" s="106">
        <f>AT11-AR11</f>
        <v>-544.96136850000039</v>
      </c>
      <c r="AV11" s="11">
        <f>IF(ISERR((AT11/AR11)*100),0,(AT11/AR11)*100)</f>
        <v>93.490952089038515</v>
      </c>
      <c r="AW11" s="106">
        <f>AT11-AS11</f>
        <v>78.217295008853398</v>
      </c>
      <c r="AX11" s="15">
        <f>IF(ISERR((AT11/AS11)*100),0,(AT11/AS11)*100)</f>
        <v>101.00936115227803</v>
      </c>
    </row>
    <row r="12" spans="1:50" s="425" customFormat="1" ht="6" thickBot="1">
      <c r="A12" s="431"/>
      <c r="B12" s="420"/>
      <c r="C12" s="421"/>
      <c r="D12" s="421"/>
      <c r="E12" s="421"/>
      <c r="F12" s="421"/>
      <c r="G12" s="421"/>
      <c r="H12" s="423"/>
      <c r="I12" s="430"/>
      <c r="J12" s="420"/>
      <c r="K12" s="421"/>
      <c r="L12" s="421"/>
      <c r="M12" s="421"/>
      <c r="N12" s="421"/>
      <c r="O12" s="421"/>
      <c r="P12" s="423"/>
      <c r="Q12" s="424"/>
      <c r="R12" s="431"/>
      <c r="S12" s="420"/>
      <c r="T12" s="421"/>
      <c r="U12" s="421"/>
      <c r="V12" s="421"/>
      <c r="W12" s="421"/>
      <c r="X12" s="421"/>
      <c r="Y12" s="423"/>
      <c r="Z12" s="430"/>
      <c r="AA12" s="420"/>
      <c r="AB12" s="421"/>
      <c r="AC12" s="421"/>
      <c r="AD12" s="421"/>
      <c r="AE12" s="421"/>
      <c r="AF12" s="421"/>
      <c r="AG12" s="423"/>
      <c r="AH12" s="461"/>
      <c r="AI12" s="431"/>
      <c r="AJ12" s="420"/>
      <c r="AK12" s="421"/>
      <c r="AL12" s="421"/>
      <c r="AM12" s="421"/>
      <c r="AN12" s="421"/>
      <c r="AO12" s="421"/>
      <c r="AP12" s="423"/>
      <c r="AQ12" s="430"/>
      <c r="AR12" s="420"/>
      <c r="AS12" s="421"/>
      <c r="AT12" s="421"/>
      <c r="AU12" s="421"/>
      <c r="AV12" s="421"/>
      <c r="AW12" s="421"/>
      <c r="AX12" s="423"/>
    </row>
    <row r="13" spans="1:50">
      <c r="A13" s="12" t="s">
        <v>38</v>
      </c>
      <c r="B13" s="12"/>
      <c r="C13" s="12"/>
      <c r="D13" s="12"/>
      <c r="E13" s="155"/>
      <c r="F13" s="155"/>
      <c r="G13" s="155"/>
      <c r="H13" s="155"/>
      <c r="I13" s="155"/>
      <c r="J13" s="155"/>
      <c r="K13" s="155"/>
      <c r="L13" s="155"/>
      <c r="M13" s="155"/>
      <c r="N13" s="155"/>
      <c r="O13" s="155"/>
      <c r="P13" s="155"/>
      <c r="R13" s="12" t="s">
        <v>38</v>
      </c>
      <c r="S13" s="12"/>
      <c r="T13" s="12"/>
      <c r="U13" s="12"/>
      <c r="V13" s="155"/>
      <c r="W13" s="155"/>
      <c r="X13" s="155"/>
      <c r="Y13" s="155"/>
      <c r="Z13" s="155"/>
      <c r="AA13" s="155"/>
      <c r="AB13" s="155"/>
      <c r="AC13" s="155"/>
      <c r="AD13" s="155"/>
      <c r="AE13" s="155"/>
      <c r="AF13" s="155"/>
      <c r="AG13" s="155"/>
      <c r="AI13" s="12" t="s">
        <v>38</v>
      </c>
      <c r="AJ13" s="12"/>
      <c r="AK13" s="12"/>
      <c r="AL13" s="12"/>
      <c r="AM13" s="155"/>
      <c r="AN13" s="155"/>
      <c r="AO13" s="155"/>
      <c r="AP13" s="155"/>
      <c r="AQ13" s="155"/>
      <c r="AR13" s="155"/>
      <c r="AS13" s="155"/>
      <c r="AT13" s="155"/>
      <c r="AU13" s="155"/>
      <c r="AV13" s="155"/>
      <c r="AW13" s="155"/>
      <c r="AX13" s="155"/>
    </row>
    <row r="14" spans="1:50" s="121" customFormat="1" ht="5.25">
      <c r="A14" s="131"/>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462"/>
      <c r="AI14" s="131"/>
      <c r="AJ14" s="131"/>
      <c r="AK14" s="131"/>
      <c r="AL14" s="131"/>
      <c r="AM14" s="131"/>
      <c r="AN14" s="131"/>
      <c r="AO14" s="131"/>
      <c r="AP14" s="131"/>
      <c r="AQ14" s="131"/>
      <c r="AR14" s="131"/>
      <c r="AS14" s="131"/>
      <c r="AT14" s="131"/>
      <c r="AU14" s="131"/>
      <c r="AV14" s="131"/>
      <c r="AW14" s="131"/>
      <c r="AX14" s="131"/>
    </row>
    <row r="15" spans="1:50">
      <c r="A15" s="13" t="s">
        <v>39</v>
      </c>
      <c r="B15" s="13"/>
      <c r="C15" s="13"/>
      <c r="D15" s="155"/>
      <c r="E15" s="155"/>
      <c r="F15" s="155"/>
      <c r="G15" s="155"/>
      <c r="H15" s="155"/>
      <c r="I15" s="155"/>
      <c r="J15" s="155"/>
      <c r="K15" s="155"/>
      <c r="L15" s="155"/>
      <c r="M15" s="155"/>
      <c r="N15" s="155"/>
      <c r="O15" s="155"/>
      <c r="P15" s="155"/>
      <c r="R15" s="13" t="s">
        <v>39</v>
      </c>
      <c r="S15" s="13"/>
      <c r="T15" s="13"/>
      <c r="U15" s="155"/>
      <c r="V15" s="155"/>
      <c r="W15" s="155"/>
      <c r="X15" s="155"/>
      <c r="Y15" s="155"/>
      <c r="Z15" s="155"/>
      <c r="AA15" s="155"/>
      <c r="AB15" s="155"/>
      <c r="AC15" s="155"/>
      <c r="AD15" s="155"/>
      <c r="AE15" s="155"/>
      <c r="AF15" s="155"/>
      <c r="AG15" s="155"/>
      <c r="AI15" s="13" t="s">
        <v>39</v>
      </c>
      <c r="AJ15" s="13"/>
      <c r="AK15" s="13"/>
      <c r="AL15" s="155"/>
      <c r="AM15" s="155"/>
      <c r="AN15" s="155"/>
      <c r="AO15" s="155"/>
      <c r="AP15" s="155"/>
      <c r="AQ15" s="155"/>
      <c r="AR15" s="155"/>
      <c r="AS15" s="155"/>
      <c r="AT15" s="155"/>
      <c r="AU15" s="155"/>
      <c r="AV15" s="155"/>
      <c r="AW15" s="155"/>
      <c r="AX15" s="155"/>
    </row>
    <row r="16" spans="1:50" s="121" customFormat="1" ht="5.25">
      <c r="A16" s="131"/>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462"/>
      <c r="AI16" s="131"/>
      <c r="AJ16" s="131"/>
      <c r="AK16" s="131"/>
      <c r="AL16" s="131"/>
      <c r="AM16" s="131"/>
      <c r="AN16" s="131"/>
      <c r="AO16" s="131"/>
      <c r="AP16" s="131"/>
      <c r="AQ16" s="131"/>
      <c r="AR16" s="131"/>
      <c r="AS16" s="131"/>
      <c r="AT16" s="131"/>
      <c r="AU16" s="131"/>
      <c r="AV16" s="131"/>
      <c r="AW16" s="131"/>
      <c r="AX16" s="131"/>
    </row>
    <row r="17" spans="1:50">
      <c r="A17" s="199" t="s">
        <v>40</v>
      </c>
      <c r="B17" s="199"/>
      <c r="C17" s="200"/>
      <c r="D17" s="155"/>
      <c r="E17" s="155"/>
      <c r="F17" s="155"/>
      <c r="G17" s="155"/>
      <c r="H17" s="155"/>
      <c r="I17" s="155"/>
      <c r="J17" s="155"/>
      <c r="K17" s="155"/>
      <c r="L17" s="155"/>
      <c r="M17" s="155"/>
      <c r="N17" s="155"/>
      <c r="O17" s="155"/>
      <c r="P17" s="155"/>
      <c r="R17" s="199" t="s">
        <v>40</v>
      </c>
      <c r="S17" s="199"/>
      <c r="T17" s="200"/>
      <c r="U17" s="155"/>
      <c r="V17" s="155"/>
      <c r="W17" s="155"/>
      <c r="X17" s="155"/>
      <c r="Y17" s="155"/>
      <c r="Z17" s="155"/>
      <c r="AA17" s="155"/>
      <c r="AB17" s="155"/>
      <c r="AC17" s="155"/>
      <c r="AD17" s="155"/>
      <c r="AE17" s="155"/>
      <c r="AF17" s="155"/>
      <c r="AG17" s="155"/>
      <c r="AI17" s="199" t="s">
        <v>40</v>
      </c>
      <c r="AJ17" s="199"/>
      <c r="AK17" s="200"/>
      <c r="AL17" s="155"/>
      <c r="AM17" s="155"/>
      <c r="AN17" s="155"/>
      <c r="AO17" s="155"/>
      <c r="AP17" s="155"/>
      <c r="AQ17" s="155"/>
      <c r="AR17" s="155"/>
      <c r="AS17" s="155"/>
      <c r="AT17" s="155"/>
      <c r="AU17" s="155"/>
      <c r="AV17" s="155"/>
      <c r="AW17" s="155"/>
      <c r="AX17" s="155"/>
    </row>
    <row r="18" spans="1:50" ht="15.75" thickBot="1"/>
    <row r="19" spans="1:50" ht="18">
      <c r="A19" s="594" t="s">
        <v>69</v>
      </c>
      <c r="B19" s="588" t="str">
        <f>B5</f>
        <v>February</v>
      </c>
      <c r="C19" s="589"/>
      <c r="D19" s="589"/>
      <c r="E19" s="589"/>
      <c r="F19" s="589"/>
      <c r="G19" s="589"/>
      <c r="H19" s="590"/>
      <c r="I19" s="417"/>
      <c r="J19" s="588" t="str">
        <f>J5</f>
        <v>February YTD</v>
      </c>
      <c r="K19" s="589"/>
      <c r="L19" s="589"/>
      <c r="M19" s="589"/>
      <c r="N19" s="589"/>
      <c r="O19" s="589"/>
      <c r="P19" s="590"/>
      <c r="R19" s="594" t="s">
        <v>69</v>
      </c>
      <c r="S19" s="588" t="str">
        <f>S5</f>
        <v>February</v>
      </c>
      <c r="T19" s="589"/>
      <c r="U19" s="589"/>
      <c r="V19" s="589"/>
      <c r="W19" s="589"/>
      <c r="X19" s="589"/>
      <c r="Y19" s="590"/>
      <c r="Z19" s="417"/>
      <c r="AA19" s="588" t="str">
        <f>AA5</f>
        <v>February YTD</v>
      </c>
      <c r="AB19" s="589"/>
      <c r="AC19" s="589"/>
      <c r="AD19" s="589"/>
      <c r="AE19" s="589"/>
      <c r="AF19" s="589"/>
      <c r="AG19" s="590"/>
      <c r="AI19" s="594" t="s">
        <v>69</v>
      </c>
      <c r="AJ19" s="588" t="str">
        <f>AJ5</f>
        <v>February</v>
      </c>
      <c r="AK19" s="589"/>
      <c r="AL19" s="589"/>
      <c r="AM19" s="589"/>
      <c r="AN19" s="589"/>
      <c r="AO19" s="589"/>
      <c r="AP19" s="590"/>
      <c r="AQ19" s="417"/>
      <c r="AR19" s="588" t="str">
        <f>AR5</f>
        <v>February YTD</v>
      </c>
      <c r="AS19" s="589"/>
      <c r="AT19" s="589"/>
      <c r="AU19" s="589"/>
      <c r="AV19" s="589"/>
      <c r="AW19" s="589"/>
      <c r="AX19" s="590"/>
    </row>
    <row r="20" spans="1:50" ht="31.5" thickBot="1">
      <c r="A20" s="595"/>
      <c r="B20" s="124" t="s">
        <v>23</v>
      </c>
      <c r="C20" s="125" t="s">
        <v>24</v>
      </c>
      <c r="D20" s="126" t="s">
        <v>25</v>
      </c>
      <c r="E20" s="132" t="s">
        <v>163</v>
      </c>
      <c r="F20" s="256" t="s">
        <v>42</v>
      </c>
      <c r="G20" s="127" t="s">
        <v>26</v>
      </c>
      <c r="H20" s="134" t="s">
        <v>122</v>
      </c>
      <c r="I20" s="411"/>
      <c r="J20" s="124" t="s">
        <v>23</v>
      </c>
      <c r="K20" s="125" t="s">
        <v>24</v>
      </c>
      <c r="L20" s="126" t="s">
        <v>25</v>
      </c>
      <c r="M20" s="132" t="s">
        <v>163</v>
      </c>
      <c r="N20" s="256" t="s">
        <v>42</v>
      </c>
      <c r="O20" s="127" t="s">
        <v>26</v>
      </c>
      <c r="P20" s="134" t="s">
        <v>122</v>
      </c>
      <c r="R20" s="595"/>
      <c r="S20" s="124" t="s">
        <v>23</v>
      </c>
      <c r="T20" s="125" t="s">
        <v>24</v>
      </c>
      <c r="U20" s="126" t="s">
        <v>25</v>
      </c>
      <c r="V20" s="132" t="s">
        <v>163</v>
      </c>
      <c r="W20" s="256" t="s">
        <v>42</v>
      </c>
      <c r="X20" s="127" t="s">
        <v>26</v>
      </c>
      <c r="Y20" s="134" t="s">
        <v>122</v>
      </c>
      <c r="Z20" s="411"/>
      <c r="AA20" s="124" t="s">
        <v>23</v>
      </c>
      <c r="AB20" s="125" t="s">
        <v>24</v>
      </c>
      <c r="AC20" s="126" t="s">
        <v>25</v>
      </c>
      <c r="AD20" s="132" t="s">
        <v>165</v>
      </c>
      <c r="AE20" s="256" t="s">
        <v>42</v>
      </c>
      <c r="AF20" s="127" t="s">
        <v>26</v>
      </c>
      <c r="AG20" s="134" t="s">
        <v>122</v>
      </c>
      <c r="AI20" s="595"/>
      <c r="AJ20" s="124" t="s">
        <v>23</v>
      </c>
      <c r="AK20" s="125" t="s">
        <v>24</v>
      </c>
      <c r="AL20" s="126" t="s">
        <v>25</v>
      </c>
      <c r="AM20" s="132" t="s">
        <v>163</v>
      </c>
      <c r="AN20" s="256" t="s">
        <v>42</v>
      </c>
      <c r="AO20" s="127" t="s">
        <v>26</v>
      </c>
      <c r="AP20" s="134" t="s">
        <v>122</v>
      </c>
      <c r="AQ20" s="411"/>
      <c r="AR20" s="124" t="s">
        <v>23</v>
      </c>
      <c r="AS20" s="125" t="s">
        <v>24</v>
      </c>
      <c r="AT20" s="126" t="s">
        <v>25</v>
      </c>
      <c r="AU20" s="132" t="s">
        <v>165</v>
      </c>
      <c r="AV20" s="256" t="s">
        <v>42</v>
      </c>
      <c r="AW20" s="127" t="s">
        <v>26</v>
      </c>
      <c r="AX20" s="134" t="s">
        <v>122</v>
      </c>
    </row>
    <row r="21" spans="1:50" ht="15.75">
      <c r="A21" s="401" t="s">
        <v>145</v>
      </c>
      <c r="B21" s="101">
        <f>Omnigen!J19</f>
        <v>412.53577500000102</v>
      </c>
      <c r="C21" s="102">
        <f>Omnigen!J21</f>
        <v>379.99999999999966</v>
      </c>
      <c r="D21" s="137">
        <f>Omnigen!J20</f>
        <v>339.783975</v>
      </c>
      <c r="E21" s="258">
        <f>D21-B21</f>
        <v>-72.751800000001026</v>
      </c>
      <c r="F21" s="11">
        <f>IF(ISERR((D21/B21)*100),0,(D21/B21)*100)</f>
        <v>82.364729458917623</v>
      </c>
      <c r="G21" s="103">
        <f>+D21-C21</f>
        <v>-40.216024999999661</v>
      </c>
      <c r="H21" s="15">
        <f>IF(ISERR((D21/C21)*100),0,(D21/C21)*100)</f>
        <v>89.416835526315879</v>
      </c>
      <c r="I21" s="412"/>
      <c r="J21" s="101">
        <f>Omnigen!O19</f>
        <v>3090.3531650000059</v>
      </c>
      <c r="K21" s="102">
        <f>Omnigen!O21</f>
        <v>2985</v>
      </c>
      <c r="L21" s="137">
        <f>Omnigen!O20</f>
        <v>2837.7335625000051</v>
      </c>
      <c r="M21" s="258">
        <f>L21-J21</f>
        <v>-252.61960250000084</v>
      </c>
      <c r="N21" s="11">
        <f>IF(ISERR((L21/J21)*100),0,(L21/J21)*100)</f>
        <v>91.825542615612335</v>
      </c>
      <c r="O21" s="103">
        <f>L21-K21</f>
        <v>-147.26643749999494</v>
      </c>
      <c r="P21" s="15">
        <f>IF(ISERR((L21/K21)*100),0,(L21/K21)*100)</f>
        <v>95.0664510050253</v>
      </c>
      <c r="R21" s="401" t="s">
        <v>145</v>
      </c>
      <c r="S21" s="101">
        <f>Omnigen!AX19/1000</f>
        <v>781.7175749999999</v>
      </c>
      <c r="T21" s="102">
        <f>Omnigen!AX21/1000</f>
        <v>690.78572987024711</v>
      </c>
      <c r="U21" s="137">
        <f>Omnigen!AX20/1000</f>
        <v>641.19604539999989</v>
      </c>
      <c r="V21" s="258">
        <f>U21-S21</f>
        <v>-140.52152960000001</v>
      </c>
      <c r="W21" s="11">
        <f>IF(ISERR((U21/S21)*100),0,(U21/S21)*100)</f>
        <v>82.024002773635985</v>
      </c>
      <c r="X21" s="103">
        <f>+U21-T21</f>
        <v>-49.589684470247221</v>
      </c>
      <c r="Y21" s="15">
        <f>IF(ISERR((U21/T21)*100),0,(U21/T21)*100)</f>
        <v>92.821263913549316</v>
      </c>
      <c r="Z21" s="412"/>
      <c r="AA21" s="101">
        <f>Omnigen!BC19/1000</f>
        <v>5825.5281355999996</v>
      </c>
      <c r="AB21" s="102">
        <f>Omnigen!BC21/1000</f>
        <v>5561.6505161650493</v>
      </c>
      <c r="AC21" s="137">
        <f>Omnigen!BC20/1000</f>
        <v>5392.221779200001</v>
      </c>
      <c r="AD21" s="258">
        <f>AC21-AA21</f>
        <v>-433.30635639999855</v>
      </c>
      <c r="AE21" s="11">
        <f>IF(ISERR((AC21/AA21)*100),0,(AC21/AA21)*100)</f>
        <v>92.561938654934153</v>
      </c>
      <c r="AF21" s="103">
        <f>AC21-AB21</f>
        <v>-169.4287369650483</v>
      </c>
      <c r="AG21" s="15">
        <f>IF(ISERR((AC21/AB21)*100),0,(AC21/AB21)*100)</f>
        <v>96.953624891161354</v>
      </c>
      <c r="AI21" s="401" t="s">
        <v>145</v>
      </c>
      <c r="AJ21" s="101">
        <f>Omnigen!AG19/1000</f>
        <v>536.01184499999999</v>
      </c>
      <c r="AK21" s="102">
        <f>Omnigen!AG21/1000</f>
        <v>396.06894653691404</v>
      </c>
      <c r="AL21" s="137">
        <f>Omnigen!AG20/1000</f>
        <v>359.8487854</v>
      </c>
      <c r="AM21" s="258">
        <f>AL21-AJ21</f>
        <v>-176.1630596</v>
      </c>
      <c r="AN21" s="11">
        <f>IF(ISERR((AL21/AJ21)*100),0,(AL21/AJ21)*100)</f>
        <v>67.134483828431073</v>
      </c>
      <c r="AO21" s="103">
        <f>+AL21-AK21</f>
        <v>-36.220161136914044</v>
      </c>
      <c r="AP21" s="15">
        <f>IF(ISERR((AL21/AK21)*100),0,(AL21/AK21)*100)</f>
        <v>90.855086859595986</v>
      </c>
      <c r="AQ21" s="412"/>
      <c r="AR21" s="101">
        <f>Omnigen!AL19/1000</f>
        <v>3996.7518555999995</v>
      </c>
      <c r="AS21" s="102">
        <f>Omnigen!AL21/1000</f>
        <v>3112.6408569955343</v>
      </c>
      <c r="AT21" s="137">
        <f>Omnigen!AL20/1000</f>
        <v>3132.0867691999997</v>
      </c>
      <c r="AU21" s="258">
        <f>AT21-AR21</f>
        <v>-864.66508639999984</v>
      </c>
      <c r="AV21" s="11">
        <f>IF(ISERR((AT21/AR21)*100),0,(AT21/AR21)*100)</f>
        <v>78.365805092740871</v>
      </c>
      <c r="AW21" s="103">
        <f>AT21-AS21</f>
        <v>19.445912204465458</v>
      </c>
      <c r="AX21" s="15">
        <f>IF(ISERR((AT21/AS21)*100),0,(AT21/AS21)*100)</f>
        <v>100.62473999082681</v>
      </c>
    </row>
    <row r="22" spans="1:50" ht="15.75">
      <c r="A22" s="401" t="s">
        <v>146</v>
      </c>
      <c r="B22" s="104">
        <f>Animate!J19</f>
        <v>710.25170000000105</v>
      </c>
      <c r="C22" s="105">
        <f>Animate!J21</f>
        <v>865</v>
      </c>
      <c r="D22" s="137">
        <f>Animate!J20</f>
        <v>824.74130000000105</v>
      </c>
      <c r="E22" s="112">
        <f>D22-B22</f>
        <v>114.4896</v>
      </c>
      <c r="F22" s="11">
        <f>IF(ISERR((D22/B22)*100),0,(D22/B22)*100)</f>
        <v>116.11958126956962</v>
      </c>
      <c r="G22" s="106">
        <f>+D22-C22</f>
        <v>-40.258699999998953</v>
      </c>
      <c r="H22" s="15">
        <f>IF(ISERR((D22/C22)*100),0,(D22/C22)*100)</f>
        <v>95.345815028901853</v>
      </c>
      <c r="I22" s="26"/>
      <c r="J22" s="104">
        <f>Animate!O19</f>
        <v>7747.0929150000075</v>
      </c>
      <c r="K22" s="105">
        <f>Animate!O21</f>
        <v>7680</v>
      </c>
      <c r="L22" s="137">
        <f>Animate!O20</f>
        <v>8225.7640000000065</v>
      </c>
      <c r="M22" s="112">
        <f>L22-J22</f>
        <v>478.67108499999904</v>
      </c>
      <c r="N22" s="11">
        <f>IF(ISERR((L22/J22)*100),0,(L22/J22)*100)</f>
        <v>106.17871878202456</v>
      </c>
      <c r="O22" s="106">
        <f>L22-K22</f>
        <v>545.76400000000649</v>
      </c>
      <c r="P22" s="15">
        <f>IF(ISERR((L22/K22)*100),0,(L22/K22)*100)</f>
        <v>107.10630208333343</v>
      </c>
      <c r="R22" s="401" t="s">
        <v>146</v>
      </c>
      <c r="S22" s="104">
        <f>Animate!AX19/1000</f>
        <v>767.19495210000002</v>
      </c>
      <c r="T22" s="105">
        <f>Animate!AX21/1000</f>
        <v>932.76175159242825</v>
      </c>
      <c r="U22" s="137">
        <f>Animate!AX20/1000</f>
        <v>885.69279749999998</v>
      </c>
      <c r="V22" s="112">
        <f>U22-S22</f>
        <v>118.49784539999996</v>
      </c>
      <c r="W22" s="11">
        <f>IF(ISERR((U22/S22)*100),0,(U22/S22)*100)</f>
        <v>115.44559763794618</v>
      </c>
      <c r="X22" s="106">
        <f>+U22-T22</f>
        <v>-47.068954092428271</v>
      </c>
      <c r="Y22" s="15">
        <f>IF(ISERR((U22/T22)*100),0,(U22/T22)*100)</f>
        <v>94.953807442032087</v>
      </c>
      <c r="Z22" s="26"/>
      <c r="AA22" s="104">
        <f>Animate!BC19/1000</f>
        <v>8335.9087889999992</v>
      </c>
      <c r="AB22" s="105">
        <f>Animate!BC21/1000</f>
        <v>8283.468301515084</v>
      </c>
      <c r="AC22" s="137">
        <f>Animate!BC20/1000</f>
        <v>8848.463026200001</v>
      </c>
      <c r="AD22" s="112">
        <f>AC22-AA22</f>
        <v>512.55423720000181</v>
      </c>
      <c r="AE22" s="11">
        <f>IF(ISERR((AC22/AA22)*100),0,(AC22/AA22)*100)</f>
        <v>106.14875054626755</v>
      </c>
      <c r="AF22" s="106">
        <f>AC22-AB22</f>
        <v>564.99472468491695</v>
      </c>
      <c r="AG22" s="15">
        <f>IF(ISERR((AC22/AB22)*100),0,(AC22/AB22)*100)</f>
        <v>106.82075073048298</v>
      </c>
      <c r="AI22" s="401" t="s">
        <v>146</v>
      </c>
      <c r="AJ22" s="104">
        <f>Animate!AG19/1000</f>
        <v>497.8102121</v>
      </c>
      <c r="AK22" s="105">
        <f>Animate!AG21/1000</f>
        <v>543.30453784186284</v>
      </c>
      <c r="AL22" s="137">
        <f>Animate!AG20/1000</f>
        <v>518.65419750000001</v>
      </c>
      <c r="AM22" s="112">
        <f>AL22-AJ22</f>
        <v>20.843985400000008</v>
      </c>
      <c r="AN22" s="11">
        <f>IF(ISERR((AL22/AJ22)*100),0,(AL22/AJ22)*100)</f>
        <v>104.18713495491991</v>
      </c>
      <c r="AO22" s="106">
        <f>+AL22-AK22</f>
        <v>-24.65034034186283</v>
      </c>
      <c r="AP22" s="15">
        <f>IF(ISERR((AL22/AK22)*100),0,(AL22/AK22)*100)</f>
        <v>95.46288708727154</v>
      </c>
      <c r="AQ22" s="26"/>
      <c r="AR22" s="104">
        <f>Animate!AL19/1000</f>
        <v>5476.4747390000011</v>
      </c>
      <c r="AS22" s="105">
        <f>Animate!AL21/1000</f>
        <v>4825.7510480796445</v>
      </c>
      <c r="AT22" s="137">
        <f>Animate!AL20/1000</f>
        <v>5309.5421661999999</v>
      </c>
      <c r="AU22" s="112">
        <f>AT22-AR22</f>
        <v>-166.93257280000125</v>
      </c>
      <c r="AV22" s="11">
        <f>IF(ISERR((AT22/AR22)*100),0,(AT22/AR22)*100)</f>
        <v>96.951824289241898</v>
      </c>
      <c r="AW22" s="106">
        <f>AT22-AS22</f>
        <v>483.79111812035535</v>
      </c>
      <c r="AX22" s="15">
        <f>IF(ISERR((AT22/AS22)*100),0,(AT22/AS22)*100)</f>
        <v>110.02519842611598</v>
      </c>
    </row>
    <row r="23" spans="1:50" ht="15.75">
      <c r="A23" s="401" t="s">
        <v>123</v>
      </c>
      <c r="B23" s="104">
        <f>'Yeast Culture'!J19</f>
        <v>16.716100000000001</v>
      </c>
      <c r="C23" s="105">
        <f>'Yeast Culture'!J21</f>
        <v>60.000000000000007</v>
      </c>
      <c r="D23" s="137">
        <f>'Yeast Culture'!J20</f>
        <v>27.579899999999999</v>
      </c>
      <c r="E23" s="106">
        <f>D23-B23</f>
        <v>10.863799999999998</v>
      </c>
      <c r="F23" s="11">
        <f>IF(ISERR((D23/B23)*100),0,(D23/B23)*100)</f>
        <v>164.99003954271629</v>
      </c>
      <c r="G23" s="106">
        <f>+D23-C23</f>
        <v>-32.420100000000005</v>
      </c>
      <c r="H23" s="15">
        <f>IF(ISERR((D23/C23)*100),0,(D23/C23)*100)</f>
        <v>45.966499999999996</v>
      </c>
      <c r="I23" s="26"/>
      <c r="J23" s="104">
        <f>'Yeast Culture'!O19</f>
        <v>281.16674249999994</v>
      </c>
      <c r="K23" s="105">
        <f>'Yeast Culture'!O21</f>
        <v>465</v>
      </c>
      <c r="L23" s="137">
        <f>'Yeast Culture'!O20</f>
        <v>288.9461</v>
      </c>
      <c r="M23" s="106">
        <f>L23-J23</f>
        <v>7.7793575000000601</v>
      </c>
      <c r="N23" s="11">
        <f>IF(ISERR((L23/J23)*100),0,(L23/J23)*100)</f>
        <v>102.7668128281566</v>
      </c>
      <c r="O23" s="106">
        <f>L23-K23</f>
        <v>-176.0539</v>
      </c>
      <c r="P23" s="15">
        <f>IF(ISERR((L23/K23)*100),0,(L23/K23)*100)</f>
        <v>62.138946236559143</v>
      </c>
      <c r="R23" s="401" t="s">
        <v>123</v>
      </c>
      <c r="S23" s="104">
        <f>'Yeast Culture'!AX19/1000</f>
        <v>34.231797</v>
      </c>
      <c r="T23" s="105">
        <f>'Yeast Culture'!AX21/1000</f>
        <v>107.1351138924402</v>
      </c>
      <c r="U23" s="137">
        <f>'Yeast Culture'!AX20/1000</f>
        <v>37.609472000000004</v>
      </c>
      <c r="V23" s="106">
        <f>U23-S23</f>
        <v>3.3776750000000035</v>
      </c>
      <c r="W23" s="11">
        <f>IF(ISERR((U23/S23)*100),0,(U23/S23)*100)</f>
        <v>109.86706891256688</v>
      </c>
      <c r="X23" s="106">
        <f>+U23-T23</f>
        <v>-69.525641892440206</v>
      </c>
      <c r="Y23" s="15">
        <f>IF(ISERR((U23/T23)*100),0,(U23/T23)*100)</f>
        <v>35.104710895961297</v>
      </c>
      <c r="Z23" s="26"/>
      <c r="AA23" s="104">
        <f>'Yeast Culture'!BC19/1000</f>
        <v>330.92921490000003</v>
      </c>
      <c r="AB23" s="105">
        <f>'Yeast Culture'!BC21/1000</f>
        <v>637.74082751782862</v>
      </c>
      <c r="AC23" s="137">
        <f>'Yeast Culture'!BC20/1000</f>
        <v>395.18227990000003</v>
      </c>
      <c r="AD23" s="106">
        <f>AC23-AA23</f>
        <v>64.253064999999992</v>
      </c>
      <c r="AE23" s="11">
        <f>IF(ISERR((AC23/AA23)*100),0,(AC23/AA23)*100)</f>
        <v>119.4159542606161</v>
      </c>
      <c r="AF23" s="106">
        <f>AC23-AB23</f>
        <v>-242.55854761782859</v>
      </c>
      <c r="AG23" s="15">
        <f>IF(ISERR((AC23/AB23)*100),0,(AC23/AB23)*100)</f>
        <v>61.965968438636985</v>
      </c>
      <c r="AI23" s="401" t="s">
        <v>123</v>
      </c>
      <c r="AJ23" s="104">
        <f>'Yeast Culture'!AG19/1000</f>
        <v>15.651787000000001</v>
      </c>
      <c r="AK23" s="105">
        <f>'Yeast Culture'!AG21/1000</f>
        <v>49.109669042845837</v>
      </c>
      <c r="AL23" s="137">
        <f>'Yeast Culture'!AG20/1000</f>
        <v>16.025852</v>
      </c>
      <c r="AM23" s="106">
        <f>AL23-AJ23</f>
        <v>0.37406499999999987</v>
      </c>
      <c r="AN23" s="11">
        <f>IF(ISERR((AL23/AJ23)*100),0,(AL23/AJ23)*100)</f>
        <v>102.38991879968722</v>
      </c>
      <c r="AO23" s="106">
        <f>+AL23-AK23</f>
        <v>-33.083817042845837</v>
      </c>
      <c r="AP23" s="15">
        <f>IF(ISERR((AL23/AK23)*100),0,(AL23/AK23)*100)</f>
        <v>32.632783548221859</v>
      </c>
      <c r="AQ23" s="26"/>
      <c r="AR23" s="104">
        <f>'Yeast Culture'!AL19/1000</f>
        <v>124.15997489999998</v>
      </c>
      <c r="AS23" s="105">
        <f>'Yeast Culture'!AL21/1000</f>
        <v>269.27777111167052</v>
      </c>
      <c r="AT23" s="137">
        <f>'Yeast Culture'!AL20/1000</f>
        <v>158.88505989999999</v>
      </c>
      <c r="AU23" s="106">
        <f>AT23-AR23</f>
        <v>34.725085000000007</v>
      </c>
      <c r="AV23" s="11">
        <f>IF(ISERR((AT23/AR23)*100),0,(AT23/AR23)*100)</f>
        <v>127.96801870165328</v>
      </c>
      <c r="AW23" s="106">
        <f>AT23-AS23</f>
        <v>-110.39271121167053</v>
      </c>
      <c r="AX23" s="15">
        <f>IF(ISERR((AT23/AS23)*100),0,(AT23/AS23)*100)</f>
        <v>59.004149969033179</v>
      </c>
    </row>
    <row r="24" spans="1:50" ht="15.75">
      <c r="A24" s="401" t="s">
        <v>118</v>
      </c>
      <c r="B24" s="107">
        <f>'AB20'!J19</f>
        <v>147.5932</v>
      </c>
      <c r="C24" s="108">
        <f>'AB20'!J21</f>
        <v>170</v>
      </c>
      <c r="D24" s="138">
        <f>'AB20'!J20</f>
        <v>165.42429999999999</v>
      </c>
      <c r="E24" s="109">
        <f>D24-B24</f>
        <v>17.831099999999992</v>
      </c>
      <c r="F24" s="18">
        <f>IF(ISERR((D24/B24)*100),0,(D24/B24)*100)</f>
        <v>112.08124764555546</v>
      </c>
      <c r="G24" s="109">
        <f>+D24-C24</f>
        <v>-4.5757000000000119</v>
      </c>
      <c r="H24" s="16">
        <f>IF(ISERR((D24/C24)*100),0,(D24/C24)*100)</f>
        <v>97.308411764705866</v>
      </c>
      <c r="I24" s="96"/>
      <c r="J24" s="107">
        <f>'AB20'!O19</f>
        <v>1232.5616</v>
      </c>
      <c r="K24" s="108">
        <f>'AB20'!O21</f>
        <v>1340</v>
      </c>
      <c r="L24" s="138">
        <f>'AB20'!O20</f>
        <v>1258.7547674999998</v>
      </c>
      <c r="M24" s="109">
        <f>L24-J24</f>
        <v>26.193167499999845</v>
      </c>
      <c r="N24" s="18">
        <f>IF(ISERR((L24/J24)*100),0,(L24/J24)*100)</f>
        <v>102.12510007613412</v>
      </c>
      <c r="O24" s="109">
        <f>L24-K24</f>
        <v>-81.245232500000157</v>
      </c>
      <c r="P24" s="16">
        <f>IF(ISERR((L24/K24)*100),0,(L24/K24)*100)</f>
        <v>93.936922947761175</v>
      </c>
      <c r="R24" s="401" t="s">
        <v>118</v>
      </c>
      <c r="S24" s="107">
        <f>'AB20'!AX19/1000</f>
        <v>72.938322799999995</v>
      </c>
      <c r="T24" s="108">
        <f>'AB20'!AX21/1000</f>
        <v>93.280019028278033</v>
      </c>
      <c r="U24" s="138">
        <f>'AB20'!AX20/1000</f>
        <v>93.633703800000006</v>
      </c>
      <c r="V24" s="109">
        <f>U24-S24</f>
        <v>20.695381000000012</v>
      </c>
      <c r="W24" s="18">
        <f>IF(ISERR((U24/S24)*100),0,(U24/S24)*100)</f>
        <v>128.37380982388044</v>
      </c>
      <c r="X24" s="109">
        <f>+U24-T24</f>
        <v>0.35368477172197288</v>
      </c>
      <c r="Y24" s="16">
        <f>IF(ISERR((U24/T24)*100),0,(U24/T24)*100)</f>
        <v>100.3791645578618</v>
      </c>
      <c r="Z24" s="96"/>
      <c r="AA24" s="107">
        <f>'AB20'!BC19/1000</f>
        <v>605.08232589999989</v>
      </c>
      <c r="AB24" s="108">
        <f>'AB20'!BC21/1000</f>
        <v>745.43713018013329</v>
      </c>
      <c r="AC24" s="138">
        <f>'AB20'!BC20/1000</f>
        <v>718.25159619999999</v>
      </c>
      <c r="AD24" s="109">
        <f>AC24-AA24</f>
        <v>113.16927030000011</v>
      </c>
      <c r="AE24" s="18">
        <f>IF(ISERR((AC24/AA24)*100),0,(AC24/AA24)*100)</f>
        <v>118.70311946918497</v>
      </c>
      <c r="AF24" s="109">
        <f>AC24-AB24</f>
        <v>-27.1855339801333</v>
      </c>
      <c r="AG24" s="16">
        <f>IF(ISERR((AC24/AB24)*100),0,(AC24/AB24)*100)</f>
        <v>96.353074876540703</v>
      </c>
      <c r="AI24" s="401" t="s">
        <v>118</v>
      </c>
      <c r="AJ24" s="107">
        <f>'AB20'!AG19/1000</f>
        <v>51.6134828</v>
      </c>
      <c r="AK24" s="108">
        <f>'AB20'!AG21/1000</f>
        <v>68.771092131013575</v>
      </c>
      <c r="AL24" s="138">
        <f>'AB20'!AG20/1000</f>
        <v>67.025853799999993</v>
      </c>
      <c r="AM24" s="109">
        <f>AL24-AJ24</f>
        <v>15.412370999999993</v>
      </c>
      <c r="AN24" s="18">
        <f>IF(ISERR((AL24/AJ24)*100),0,(AL24/AJ24)*100)</f>
        <v>129.8611334943667</v>
      </c>
      <c r="AO24" s="109">
        <f>+AL24-AK24</f>
        <v>-1.7452383310135815</v>
      </c>
      <c r="AP24" s="16">
        <f>IF(ISERR((AL24/AK24)*100),0,(AL24/AK24)*100)</f>
        <v>97.462250086578834</v>
      </c>
      <c r="AQ24" s="96"/>
      <c r="AR24" s="107">
        <f>'AB20'!AL19/1000</f>
        <v>427.22016589999998</v>
      </c>
      <c r="AS24" s="108">
        <f>'AB20'!AL21/1000</f>
        <v>547.24372329966377</v>
      </c>
      <c r="AT24" s="138">
        <f>'AB20'!AL20/1000</f>
        <v>520.45054619999996</v>
      </c>
      <c r="AU24" s="109">
        <f>AT24-AR24</f>
        <v>93.230380299999979</v>
      </c>
      <c r="AV24" s="18">
        <f>IF(ISERR((AT24/AR24)*100),0,(AT24/AR24)*100)</f>
        <v>121.82256076409617</v>
      </c>
      <c r="AW24" s="109">
        <f>AT24-AS24</f>
        <v>-26.793177099663808</v>
      </c>
      <c r="AX24" s="16">
        <f>IF(ISERR((AT24/AS24)*100),0,(AT24/AS24)*100)</f>
        <v>95.103977266635141</v>
      </c>
    </row>
    <row r="25" spans="1:50" ht="18">
      <c r="A25" s="193" t="s">
        <v>43</v>
      </c>
      <c r="B25" s="104">
        <f>SUM(B21:B24)</f>
        <v>1287.0967750000023</v>
      </c>
      <c r="C25" s="105">
        <f>SUM(C21:C24)</f>
        <v>1474.9999999999995</v>
      </c>
      <c r="D25" s="137">
        <f>SUM(D21:D24)</f>
        <v>1357.529475000001</v>
      </c>
      <c r="E25" s="106">
        <f>D25-B25</f>
        <v>70.432699999998704</v>
      </c>
      <c r="F25" s="11">
        <f>IF(ISERR((D25/B25)*100),0,(D25/B25)*100)</f>
        <v>105.4722147835386</v>
      </c>
      <c r="G25" s="106">
        <f>+D25-C25</f>
        <v>-117.47052499999859</v>
      </c>
      <c r="H25" s="15">
        <f>IF(ISERR((D25/C25)*100),0,(D25/C25)*100)</f>
        <v>92.035896610169587</v>
      </c>
      <c r="I25" s="26"/>
      <c r="J25" s="104">
        <f>SUM(J21:J24)</f>
        <v>12351.174422500011</v>
      </c>
      <c r="K25" s="105">
        <f>SUM(K21:K24)</f>
        <v>12470</v>
      </c>
      <c r="L25" s="137">
        <f>SUM(L21:L24)</f>
        <v>12611.198430000011</v>
      </c>
      <c r="M25" s="106">
        <f>L25-J25</f>
        <v>260.02400750000015</v>
      </c>
      <c r="N25" s="11">
        <f>IF(ISERR((L25/J25)*100),0,(L25/J25)*100)</f>
        <v>102.10525735128732</v>
      </c>
      <c r="O25" s="106">
        <f>L25-K25</f>
        <v>141.19843000001129</v>
      </c>
      <c r="P25" s="15">
        <f>IF(ISERR((L25/K25)*100),0,(L25/K25)*100)</f>
        <v>101.13230497193273</v>
      </c>
      <c r="R25" s="193" t="s">
        <v>43</v>
      </c>
      <c r="S25" s="104">
        <f>SUM(S21:S24)</f>
        <v>1656.0826468999996</v>
      </c>
      <c r="T25" s="105">
        <f>SUM(T21:T24)</f>
        <v>1823.9626143833937</v>
      </c>
      <c r="U25" s="137">
        <f>SUM(U21:U24)</f>
        <v>1658.1320186999999</v>
      </c>
      <c r="V25" s="106">
        <f>U25-S25</f>
        <v>2.0493718000002445</v>
      </c>
      <c r="W25" s="11">
        <f>IF(ISERR((U25/S25)*100),0,(U25/S25)*100)</f>
        <v>100.12374815978153</v>
      </c>
      <c r="X25" s="106">
        <f>+U25-T25</f>
        <v>-165.83059568339377</v>
      </c>
      <c r="Y25" s="15">
        <f>IF(ISERR((U25/T25)*100),0,(U25/T25)*100)</f>
        <v>90.908223974785017</v>
      </c>
      <c r="Z25" s="26"/>
      <c r="AA25" s="104">
        <f>SUM(AA21:AA24)</f>
        <v>15097.448465399997</v>
      </c>
      <c r="AB25" s="105">
        <f>SUM(AB21:AB24)</f>
        <v>15228.296775378094</v>
      </c>
      <c r="AC25" s="137">
        <f>SUM(AC21:AC24)</f>
        <v>15354.118681500002</v>
      </c>
      <c r="AD25" s="106">
        <f>AC25-AA25</f>
        <v>256.67021610000484</v>
      </c>
      <c r="AE25" s="11">
        <f>IF(ISERR((AC25/AA25)*100),0,(AC25/AA25)*100)</f>
        <v>101.70009002970426</v>
      </c>
      <c r="AF25" s="106">
        <f>AC25-AB25</f>
        <v>125.82190612190789</v>
      </c>
      <c r="AG25" s="15">
        <f>IF(ISERR((AC25/AB25)*100),0,(AC25/AB25)*100)</f>
        <v>100.82623754959481</v>
      </c>
      <c r="AI25" s="193" t="s">
        <v>43</v>
      </c>
      <c r="AJ25" s="104">
        <f>SUM(AJ21:AJ24)</f>
        <v>1101.0873268999999</v>
      </c>
      <c r="AK25" s="105">
        <f>SUM(AK21:AK24)</f>
        <v>1057.2542455526363</v>
      </c>
      <c r="AL25" s="137">
        <f>SUM(AL21:AL24)</f>
        <v>961.55468870000004</v>
      </c>
      <c r="AM25" s="106">
        <f>AL25-AJ25</f>
        <v>-139.53263819999984</v>
      </c>
      <c r="AN25" s="11">
        <f>IF(ISERR((AL25/AJ25)*100),0,(AL25/AJ25)*100)</f>
        <v>87.32774097102363</v>
      </c>
      <c r="AO25" s="106">
        <f>+AL25-AK25</f>
        <v>-95.699556852636306</v>
      </c>
      <c r="AP25" s="15">
        <f>IF(ISERR((AL25/AK25)*100),0,(AL25/AK25)*100)</f>
        <v>90.948292971610314</v>
      </c>
      <c r="AQ25" s="26"/>
      <c r="AR25" s="104">
        <f>SUM(AR21:AR24)</f>
        <v>10024.606735400001</v>
      </c>
      <c r="AS25" s="105">
        <f>SUM(AS21:AS24)</f>
        <v>8754.9133994865133</v>
      </c>
      <c r="AT25" s="137">
        <f>SUM(AT21:AT24)</f>
        <v>9120.9645414999995</v>
      </c>
      <c r="AU25" s="106">
        <f>AT25-AR25</f>
        <v>-903.64219390000108</v>
      </c>
      <c r="AV25" s="11">
        <f>IF(ISERR((AT25/AR25)*100),0,(AT25/AR25)*100)</f>
        <v>90.985759164906085</v>
      </c>
      <c r="AW25" s="106">
        <f>AT25-AS25</f>
        <v>366.05114201348624</v>
      </c>
      <c r="AX25" s="15">
        <f>IF(ISERR((AT25/AS25)*100),0,(AT25/AS25)*100)</f>
        <v>104.18109380767781</v>
      </c>
    </row>
    <row r="26" spans="1:50" s="425" customFormat="1" ht="6" thickBot="1">
      <c r="A26" s="431"/>
      <c r="B26" s="420"/>
      <c r="C26" s="421"/>
      <c r="D26" s="421"/>
      <c r="E26" s="421"/>
      <c r="F26" s="421"/>
      <c r="G26" s="421"/>
      <c r="H26" s="423"/>
      <c r="I26" s="430"/>
      <c r="J26" s="420"/>
      <c r="K26" s="421"/>
      <c r="L26" s="421"/>
      <c r="M26" s="421"/>
      <c r="N26" s="421"/>
      <c r="O26" s="421"/>
      <c r="P26" s="423"/>
      <c r="Q26" s="424"/>
      <c r="R26" s="431"/>
      <c r="S26" s="420"/>
      <c r="T26" s="421"/>
      <c r="U26" s="421"/>
      <c r="V26" s="421"/>
      <c r="W26" s="421"/>
      <c r="X26" s="421"/>
      <c r="Y26" s="423"/>
      <c r="Z26" s="430"/>
      <c r="AA26" s="420"/>
      <c r="AB26" s="421"/>
      <c r="AC26" s="421"/>
      <c r="AD26" s="421"/>
      <c r="AE26" s="421"/>
      <c r="AF26" s="421"/>
      <c r="AG26" s="423"/>
      <c r="AH26" s="461"/>
      <c r="AI26" s="431"/>
      <c r="AJ26" s="420"/>
      <c r="AK26" s="421"/>
      <c r="AL26" s="421"/>
      <c r="AM26" s="421"/>
      <c r="AN26" s="421"/>
      <c r="AO26" s="421"/>
      <c r="AP26" s="423"/>
      <c r="AQ26" s="430"/>
      <c r="AR26" s="420"/>
      <c r="AS26" s="421"/>
      <c r="AT26" s="421"/>
      <c r="AU26" s="421"/>
      <c r="AV26" s="421"/>
      <c r="AW26" s="421"/>
      <c r="AX26" s="423"/>
    </row>
    <row r="27" spans="1:50">
      <c r="A27" s="12" t="s">
        <v>38</v>
      </c>
      <c r="B27" s="12"/>
      <c r="C27" s="12"/>
      <c r="D27" s="12"/>
      <c r="E27" s="155"/>
      <c r="F27" s="155"/>
      <c r="G27" s="155"/>
      <c r="H27" s="155"/>
      <c r="I27" s="155"/>
      <c r="J27" s="155"/>
      <c r="K27" s="155"/>
      <c r="L27" s="155"/>
      <c r="M27" s="155"/>
      <c r="N27" s="155"/>
      <c r="O27" s="155"/>
      <c r="P27" s="155"/>
      <c r="R27" s="12" t="s">
        <v>38</v>
      </c>
      <c r="S27" s="12"/>
      <c r="T27" s="12"/>
      <c r="U27" s="12"/>
      <c r="V27" s="155"/>
      <c r="W27" s="155"/>
      <c r="X27" s="155"/>
      <c r="Y27" s="155"/>
      <c r="Z27" s="155"/>
      <c r="AA27" s="155"/>
      <c r="AB27" s="155"/>
      <c r="AC27" s="155"/>
      <c r="AD27" s="155"/>
      <c r="AE27" s="155"/>
      <c r="AF27" s="155"/>
      <c r="AG27" s="155"/>
      <c r="AI27" s="12" t="s">
        <v>38</v>
      </c>
      <c r="AJ27" s="12"/>
      <c r="AK27" s="12"/>
      <c r="AL27" s="12"/>
      <c r="AM27" s="155"/>
      <c r="AN27" s="155"/>
      <c r="AO27" s="155"/>
      <c r="AP27" s="155"/>
      <c r="AQ27" s="155"/>
      <c r="AR27" s="155"/>
      <c r="AS27" s="155"/>
      <c r="AT27" s="155"/>
      <c r="AU27" s="155"/>
      <c r="AV27" s="155"/>
      <c r="AW27" s="155"/>
      <c r="AX27" s="155"/>
    </row>
    <row r="28" spans="1:50" s="121" customFormat="1" ht="5.25">
      <c r="A28" s="131"/>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462"/>
      <c r="AI28" s="131"/>
      <c r="AJ28" s="131"/>
      <c r="AK28" s="131"/>
      <c r="AL28" s="131"/>
      <c r="AM28" s="131"/>
      <c r="AN28" s="131"/>
      <c r="AO28" s="131"/>
      <c r="AP28" s="131"/>
      <c r="AQ28" s="131"/>
      <c r="AR28" s="131"/>
      <c r="AS28" s="131"/>
      <c r="AT28" s="131"/>
      <c r="AU28" s="131"/>
      <c r="AV28" s="131"/>
      <c r="AW28" s="131"/>
      <c r="AX28" s="131"/>
    </row>
    <row r="29" spans="1:50">
      <c r="A29" s="13" t="s">
        <v>39</v>
      </c>
      <c r="B29" s="13"/>
      <c r="C29" s="13"/>
      <c r="D29" s="155"/>
      <c r="E29" s="155"/>
      <c r="F29" s="155"/>
      <c r="G29" s="155"/>
      <c r="H29" s="155"/>
      <c r="I29" s="155"/>
      <c r="J29" s="155"/>
      <c r="K29" s="155"/>
      <c r="L29" s="155"/>
      <c r="M29" s="155"/>
      <c r="N29" s="155"/>
      <c r="O29" s="155"/>
      <c r="P29" s="155"/>
      <c r="R29" s="13" t="s">
        <v>39</v>
      </c>
      <c r="S29" s="13"/>
      <c r="T29" s="13"/>
      <c r="U29" s="155"/>
      <c r="V29" s="155"/>
      <c r="W29" s="155"/>
      <c r="X29" s="155"/>
      <c r="Y29" s="155"/>
      <c r="Z29" s="155"/>
      <c r="AA29" s="155"/>
      <c r="AB29" s="155"/>
      <c r="AC29" s="155"/>
      <c r="AD29" s="155"/>
      <c r="AE29" s="155"/>
      <c r="AF29" s="155"/>
      <c r="AG29" s="155"/>
      <c r="AI29" s="13" t="s">
        <v>39</v>
      </c>
      <c r="AJ29" s="13"/>
      <c r="AK29" s="13"/>
      <c r="AL29" s="155"/>
      <c r="AM29" s="155"/>
      <c r="AN29" s="155"/>
      <c r="AO29" s="155"/>
      <c r="AP29" s="155"/>
      <c r="AQ29" s="155"/>
      <c r="AR29" s="155"/>
      <c r="AS29" s="155"/>
      <c r="AT29" s="155"/>
      <c r="AU29" s="155"/>
      <c r="AV29" s="155"/>
      <c r="AW29" s="155"/>
      <c r="AX29" s="155"/>
    </row>
    <row r="30" spans="1:50" s="121" customFormat="1" ht="5.25">
      <c r="A30" s="131"/>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462"/>
      <c r="AI30" s="131"/>
      <c r="AJ30" s="131"/>
      <c r="AK30" s="131"/>
      <c r="AL30" s="131"/>
      <c r="AM30" s="131"/>
      <c r="AN30" s="131"/>
      <c r="AO30" s="131"/>
      <c r="AP30" s="131"/>
      <c r="AQ30" s="131"/>
      <c r="AR30" s="131"/>
      <c r="AS30" s="131"/>
      <c r="AT30" s="131"/>
      <c r="AU30" s="131"/>
      <c r="AV30" s="131"/>
      <c r="AW30" s="131"/>
      <c r="AX30" s="131"/>
    </row>
    <row r="31" spans="1:50">
      <c r="A31" s="199" t="s">
        <v>40</v>
      </c>
      <c r="B31" s="199"/>
      <c r="C31" s="200"/>
      <c r="D31" s="155"/>
      <c r="E31" s="155"/>
      <c r="F31" s="155"/>
      <c r="G31" s="155"/>
      <c r="H31" s="155"/>
      <c r="I31" s="155"/>
      <c r="J31" s="155"/>
      <c r="K31" s="155"/>
      <c r="L31" s="155"/>
      <c r="M31" s="155"/>
      <c r="N31" s="155"/>
      <c r="O31" s="155"/>
      <c r="P31" s="155"/>
      <c r="R31" s="199" t="s">
        <v>40</v>
      </c>
      <c r="S31" s="199"/>
      <c r="T31" s="200"/>
      <c r="U31" s="155"/>
      <c r="V31" s="155"/>
      <c r="W31" s="155"/>
      <c r="X31" s="155"/>
      <c r="Y31" s="155"/>
      <c r="Z31" s="155"/>
      <c r="AA31" s="155"/>
      <c r="AB31" s="155"/>
      <c r="AC31" s="155"/>
      <c r="AD31" s="155"/>
      <c r="AE31" s="155"/>
      <c r="AF31" s="155"/>
      <c r="AG31" s="155"/>
      <c r="AI31" s="199" t="s">
        <v>40</v>
      </c>
      <c r="AJ31" s="199"/>
      <c r="AK31" s="200"/>
      <c r="AL31" s="155"/>
      <c r="AM31" s="155"/>
      <c r="AN31" s="155"/>
      <c r="AO31" s="155"/>
      <c r="AP31" s="155"/>
      <c r="AQ31" s="155"/>
      <c r="AR31" s="155"/>
      <c r="AS31" s="155"/>
      <c r="AT31" s="155"/>
      <c r="AU31" s="155"/>
      <c r="AV31" s="155"/>
      <c r="AW31" s="155"/>
      <c r="AX31" s="155"/>
    </row>
    <row r="32" spans="1:50" ht="15.75" thickBot="1"/>
    <row r="33" spans="1:50" ht="18">
      <c r="A33" s="594" t="s">
        <v>28</v>
      </c>
      <c r="B33" s="588" t="str">
        <f>B19</f>
        <v>February</v>
      </c>
      <c r="C33" s="589"/>
      <c r="D33" s="589"/>
      <c r="E33" s="589"/>
      <c r="F33" s="589"/>
      <c r="G33" s="589"/>
      <c r="H33" s="590"/>
      <c r="I33" s="417"/>
      <c r="J33" s="588" t="str">
        <f>J19</f>
        <v>February YTD</v>
      </c>
      <c r="K33" s="589"/>
      <c r="L33" s="589"/>
      <c r="M33" s="589"/>
      <c r="N33" s="589"/>
      <c r="O33" s="589"/>
      <c r="P33" s="590"/>
      <c r="R33" s="594" t="s">
        <v>28</v>
      </c>
      <c r="S33" s="588" t="str">
        <f>S19</f>
        <v>February</v>
      </c>
      <c r="T33" s="589"/>
      <c r="U33" s="589"/>
      <c r="V33" s="589"/>
      <c r="W33" s="589"/>
      <c r="X33" s="589"/>
      <c r="Y33" s="590"/>
      <c r="Z33" s="417"/>
      <c r="AA33" s="588" t="str">
        <f>AA19</f>
        <v>February YTD</v>
      </c>
      <c r="AB33" s="589"/>
      <c r="AC33" s="589"/>
      <c r="AD33" s="589"/>
      <c r="AE33" s="589"/>
      <c r="AF33" s="589"/>
      <c r="AG33" s="590"/>
      <c r="AI33" s="594" t="s">
        <v>28</v>
      </c>
      <c r="AJ33" s="588" t="str">
        <f>AJ19</f>
        <v>February</v>
      </c>
      <c r="AK33" s="589"/>
      <c r="AL33" s="589"/>
      <c r="AM33" s="589"/>
      <c r="AN33" s="589"/>
      <c r="AO33" s="589"/>
      <c r="AP33" s="590"/>
      <c r="AQ33" s="417"/>
      <c r="AR33" s="588" t="str">
        <f>AR19</f>
        <v>February YTD</v>
      </c>
      <c r="AS33" s="589"/>
      <c r="AT33" s="589"/>
      <c r="AU33" s="589"/>
      <c r="AV33" s="589"/>
      <c r="AW33" s="589"/>
      <c r="AX33" s="590"/>
    </row>
    <row r="34" spans="1:50" ht="31.5" thickBot="1">
      <c r="A34" s="595"/>
      <c r="B34" s="124" t="s">
        <v>23</v>
      </c>
      <c r="C34" s="125" t="s">
        <v>24</v>
      </c>
      <c r="D34" s="126" t="s">
        <v>25</v>
      </c>
      <c r="E34" s="132" t="s">
        <v>163</v>
      </c>
      <c r="F34" s="256" t="s">
        <v>42</v>
      </c>
      <c r="G34" s="127" t="s">
        <v>26</v>
      </c>
      <c r="H34" s="134" t="s">
        <v>122</v>
      </c>
      <c r="I34" s="411"/>
      <c r="J34" s="124" t="s">
        <v>23</v>
      </c>
      <c r="K34" s="125" t="s">
        <v>24</v>
      </c>
      <c r="L34" s="126" t="s">
        <v>25</v>
      </c>
      <c r="M34" s="132" t="s">
        <v>163</v>
      </c>
      <c r="N34" s="256" t="s">
        <v>42</v>
      </c>
      <c r="O34" s="127" t="s">
        <v>26</v>
      </c>
      <c r="P34" s="134" t="s">
        <v>122</v>
      </c>
      <c r="R34" s="595"/>
      <c r="S34" s="124" t="s">
        <v>23</v>
      </c>
      <c r="T34" s="125" t="s">
        <v>24</v>
      </c>
      <c r="U34" s="126" t="s">
        <v>25</v>
      </c>
      <c r="V34" s="132" t="s">
        <v>163</v>
      </c>
      <c r="W34" s="256" t="s">
        <v>42</v>
      </c>
      <c r="X34" s="127" t="s">
        <v>26</v>
      </c>
      <c r="Y34" s="134" t="s">
        <v>122</v>
      </c>
      <c r="Z34" s="411"/>
      <c r="AA34" s="124" t="s">
        <v>23</v>
      </c>
      <c r="AB34" s="125" t="s">
        <v>24</v>
      </c>
      <c r="AC34" s="126" t="s">
        <v>25</v>
      </c>
      <c r="AD34" s="132" t="s">
        <v>165</v>
      </c>
      <c r="AE34" s="256" t="s">
        <v>42</v>
      </c>
      <c r="AF34" s="127" t="s">
        <v>26</v>
      </c>
      <c r="AG34" s="134" t="s">
        <v>122</v>
      </c>
      <c r="AI34" s="595"/>
      <c r="AJ34" s="124" t="s">
        <v>23</v>
      </c>
      <c r="AK34" s="125" t="s">
        <v>24</v>
      </c>
      <c r="AL34" s="126" t="s">
        <v>25</v>
      </c>
      <c r="AM34" s="132" t="s">
        <v>163</v>
      </c>
      <c r="AN34" s="256" t="s">
        <v>42</v>
      </c>
      <c r="AO34" s="127" t="s">
        <v>26</v>
      </c>
      <c r="AP34" s="134" t="s">
        <v>122</v>
      </c>
      <c r="AQ34" s="411"/>
      <c r="AR34" s="124" t="s">
        <v>23</v>
      </c>
      <c r="AS34" s="125" t="s">
        <v>24</v>
      </c>
      <c r="AT34" s="126" t="s">
        <v>25</v>
      </c>
      <c r="AU34" s="132" t="s">
        <v>165</v>
      </c>
      <c r="AV34" s="256" t="s">
        <v>42</v>
      </c>
      <c r="AW34" s="127" t="s">
        <v>26</v>
      </c>
      <c r="AX34" s="134" t="s">
        <v>122</v>
      </c>
    </row>
    <row r="35" spans="1:50" ht="15.75">
      <c r="A35" s="401" t="s">
        <v>145</v>
      </c>
      <c r="B35" s="101">
        <f>Omnigen!J27</f>
        <v>181.052775</v>
      </c>
      <c r="C35" s="102">
        <f>Omnigen!J29</f>
        <v>200</v>
      </c>
      <c r="D35" s="137">
        <f>Omnigen!J28</f>
        <v>155.42429999999999</v>
      </c>
      <c r="E35" s="258">
        <f>D35-B35</f>
        <v>-25.628475000000009</v>
      </c>
      <c r="F35" s="11">
        <f>IF(ISERR((D35/B35)*100),0,(D35/B35)*100)</f>
        <v>85.844748858447488</v>
      </c>
      <c r="G35" s="103">
        <f>+D35-C35</f>
        <v>-44.575700000000012</v>
      </c>
      <c r="H35" s="15">
        <f>IF(ISERR((D35/C35)*100),0,(D35/C35)*100)</f>
        <v>77.712149999999994</v>
      </c>
      <c r="I35" s="412"/>
      <c r="J35" s="101">
        <f>Omnigen!O27</f>
        <v>1824.9954375000011</v>
      </c>
      <c r="K35" s="102">
        <f>Omnigen!O29</f>
        <v>1675.0000000000007</v>
      </c>
      <c r="L35" s="137">
        <f>Omnigen!O28</f>
        <v>1409.5661250000001</v>
      </c>
      <c r="M35" s="258">
        <f>L35-J35</f>
        <v>-415.42931250000106</v>
      </c>
      <c r="N35" s="11">
        <f>IF(ISERR((L35/J35)*100),0,(L35/J35)*100)</f>
        <v>77.23669309173269</v>
      </c>
      <c r="O35" s="103">
        <f>L35-K35</f>
        <v>-265.43387500000063</v>
      </c>
      <c r="P35" s="15">
        <f>IF(ISERR((L35/K35)*100),0,(L35/K35)*100)</f>
        <v>84.153201492537278</v>
      </c>
      <c r="R35" s="401" t="s">
        <v>145</v>
      </c>
      <c r="S35" s="101">
        <f>Omnigen!AX27/1000</f>
        <v>348.89319110000002</v>
      </c>
      <c r="T35" s="102">
        <f>Omnigen!AX29/1000</f>
        <v>384.39460693895484</v>
      </c>
      <c r="U35" s="137">
        <f>Omnigen!AX28/1000</f>
        <v>295.07268070000003</v>
      </c>
      <c r="V35" s="258">
        <f>U35-S35</f>
        <v>-53.820510399999989</v>
      </c>
      <c r="W35" s="11">
        <f>IF(ISERR((U35/S35)*100),0,(U35/S35)*100)</f>
        <v>84.573929278954054</v>
      </c>
      <c r="X35" s="103">
        <f>+U35-T35</f>
        <v>-89.321926238954802</v>
      </c>
      <c r="Y35" s="15">
        <f>IF(ISERR((U35/T35)*100),0,(U35/T35)*100)</f>
        <v>76.762960607004587</v>
      </c>
      <c r="Z35" s="412"/>
      <c r="AA35" s="101">
        <f>Omnigen!BC27/1000</f>
        <v>3488.4661590000005</v>
      </c>
      <c r="AB35" s="102">
        <f>Omnigen!BC29/1000</f>
        <v>3218.672254644745</v>
      </c>
      <c r="AC35" s="137">
        <f>Omnigen!BC28/1000</f>
        <v>2683.0101930000001</v>
      </c>
      <c r="AD35" s="258">
        <f>AC35-AA35</f>
        <v>-805.45596600000044</v>
      </c>
      <c r="AE35" s="11">
        <f>IF(ISERR((AC35/AA35)*100),0,(AC35/AA35)*100)</f>
        <v>76.910884919379825</v>
      </c>
      <c r="AF35" s="103">
        <f>AC35-AB35</f>
        <v>-535.66206164474488</v>
      </c>
      <c r="AG35" s="15">
        <f>IF(ISERR((AC35/AB35)*100),0,(AC35/AB35)*100)</f>
        <v>83.357669894107701</v>
      </c>
      <c r="AI35" s="401" t="s">
        <v>145</v>
      </c>
      <c r="AJ35" s="101">
        <f>Omnigen!AG27/1000</f>
        <v>236.3941811</v>
      </c>
      <c r="AK35" s="102">
        <f>Omnigen!AG29/1000</f>
        <v>211.21781466842339</v>
      </c>
      <c r="AL35" s="137">
        <f>Omnigen!AG28/1000</f>
        <v>166.4053907</v>
      </c>
      <c r="AM35" s="258">
        <f>AL35-AJ35</f>
        <v>-69.988790399999999</v>
      </c>
      <c r="AN35" s="11">
        <f>IF(ISERR((AL35/AJ35)*100),0,(AL35/AJ35)*100)</f>
        <v>70.393183929348424</v>
      </c>
      <c r="AO35" s="103">
        <f>+AL35-AK35</f>
        <v>-44.812423968423388</v>
      </c>
      <c r="AP35" s="15">
        <f>IF(ISERR((AL35/AK35)*100),0,(AL35/AK35)*100)</f>
        <v>78.783785809558054</v>
      </c>
      <c r="AQ35" s="412"/>
      <c r="AR35" s="101">
        <f>Omnigen!AL27/1000</f>
        <v>2369.4908089999999</v>
      </c>
      <c r="AS35" s="102">
        <f>Omnigen!AL29/1000</f>
        <v>1768.4088061551895</v>
      </c>
      <c r="AT35" s="137">
        <f>Omnigen!AL28/1000</f>
        <v>1595.6485929999999</v>
      </c>
      <c r="AU35" s="258">
        <f>AT35-AR35</f>
        <v>-773.84221600000001</v>
      </c>
      <c r="AV35" s="11">
        <f>IF(ISERR((AT35/AR35)*100),0,(AT35/AR35)*100)</f>
        <v>67.34141305546629</v>
      </c>
      <c r="AW35" s="103">
        <f>AT35-AS35</f>
        <v>-172.7602131551896</v>
      </c>
      <c r="AX35" s="15">
        <f>IF(ISERR((AT35/AS35)*100),0,(AT35/AS35)*100)</f>
        <v>90.230753626996545</v>
      </c>
    </row>
    <row r="36" spans="1:50" ht="15.75">
      <c r="A36" s="401" t="s">
        <v>146</v>
      </c>
      <c r="B36" s="104">
        <f>Animate!J27</f>
        <v>403.70200000000102</v>
      </c>
      <c r="C36" s="105">
        <f>Animate!J29</f>
        <v>555</v>
      </c>
      <c r="D36" s="137">
        <f>Animate!J28</f>
        <v>573.56799999999998</v>
      </c>
      <c r="E36" s="112">
        <f>D36-B36</f>
        <v>169.86599999999896</v>
      </c>
      <c r="F36" s="11">
        <f>IF(ISERR((D36/B36)*100),0,(D36/B36)*100)</f>
        <v>142.0770766555525</v>
      </c>
      <c r="G36" s="106">
        <f>+D36-C36</f>
        <v>18.567999999999984</v>
      </c>
      <c r="H36" s="15">
        <f>IF(ISERR((D36/C36)*100),0,(D36/C36)*100)</f>
        <v>103.34558558558558</v>
      </c>
      <c r="I36" s="26"/>
      <c r="J36" s="104">
        <f>Animate!O27</f>
        <v>4597.6060975000073</v>
      </c>
      <c r="K36" s="105">
        <f>Animate!O29</f>
        <v>5005</v>
      </c>
      <c r="L36" s="137">
        <f>Animate!O28</f>
        <v>5600.9662500000022</v>
      </c>
      <c r="M36" s="112">
        <f>L36-J36</f>
        <v>1003.3601524999949</v>
      </c>
      <c r="N36" s="11">
        <f>IF(ISERR((L36/J36)*100),0,(L36/J36)*100)</f>
        <v>121.82353449212584</v>
      </c>
      <c r="O36" s="106">
        <f>L36-K36</f>
        <v>595.96625000000222</v>
      </c>
      <c r="P36" s="15">
        <f>IF(ISERR((L36/K36)*100),0,(L36/K36)*100)</f>
        <v>111.90741758241762</v>
      </c>
      <c r="R36" s="401" t="s">
        <v>146</v>
      </c>
      <c r="S36" s="104">
        <f>Animate!AX27/1000</f>
        <v>441.1166197</v>
      </c>
      <c r="T36" s="105">
        <f>Animate!AX29/1000</f>
        <v>610.60493531119482</v>
      </c>
      <c r="U36" s="137">
        <f>Animate!AX28/1000</f>
        <v>607.81075290000001</v>
      </c>
      <c r="V36" s="112">
        <f>U36-S36</f>
        <v>166.69413320000001</v>
      </c>
      <c r="W36" s="11">
        <f>IF(ISERR((U36/S36)*100),0,(U36/S36)*100)</f>
        <v>137.78913007480139</v>
      </c>
      <c r="X36" s="106">
        <f>+U36-T36</f>
        <v>-2.7941824111948108</v>
      </c>
      <c r="Y36" s="15">
        <f>IF(ISERR((U36/T36)*100),0,(U36/T36)*100)</f>
        <v>99.542391119100486</v>
      </c>
      <c r="Z36" s="26"/>
      <c r="AA36" s="104">
        <f>Animate!BC27/1000</f>
        <v>5002.0469703999988</v>
      </c>
      <c r="AB36" s="105">
        <f>Animate!BC29/1000</f>
        <v>5451.1569202684386</v>
      </c>
      <c r="AC36" s="137">
        <f>Animate!BC28/1000</f>
        <v>6003.6559798999997</v>
      </c>
      <c r="AD36" s="112">
        <f>AC36-AA36</f>
        <v>1001.6090095000009</v>
      </c>
      <c r="AE36" s="11">
        <f>IF(ISERR((AC36/AA36)*100),0,(AC36/AA36)*100)</f>
        <v>120.02398249011054</v>
      </c>
      <c r="AF36" s="106">
        <f>AC36-AB36</f>
        <v>552.49905963156107</v>
      </c>
      <c r="AG36" s="15">
        <f>IF(ISERR((AC36/AB36)*100),0,(AC36/AB36)*100)</f>
        <v>110.13544588263942</v>
      </c>
      <c r="AI36" s="401" t="s">
        <v>146</v>
      </c>
      <c r="AJ36" s="104">
        <f>Animate!AG27/1000</f>
        <v>281.82861969999999</v>
      </c>
      <c r="AK36" s="105">
        <f>Animate!AG29/1000</f>
        <v>358.35222283255962</v>
      </c>
      <c r="AL36" s="137">
        <f>Animate!AG28/1000</f>
        <v>351.26095289999995</v>
      </c>
      <c r="AM36" s="112">
        <f>AL36-AJ36</f>
        <v>69.43233319999996</v>
      </c>
      <c r="AN36" s="11">
        <f>IF(ISERR((AL36/AJ36)*100),0,(AL36/AJ36)*100)</f>
        <v>124.63636704955978</v>
      </c>
      <c r="AO36" s="106">
        <f>+AL36-AK36</f>
        <v>-7.0912699325596691</v>
      </c>
      <c r="AP36" s="15">
        <f>IF(ISERR((AL36/AK36)*100),0,(AL36/AK36)*100)</f>
        <v>98.021145264146142</v>
      </c>
      <c r="AQ36" s="26"/>
      <c r="AR36" s="104">
        <f>Animate!AL27/1000</f>
        <v>3251.4946004000003</v>
      </c>
      <c r="AS36" s="105">
        <f>Animate!AL29/1000</f>
        <v>3165.252749972733</v>
      </c>
      <c r="AT36" s="137">
        <f>Animate!AL28/1000</f>
        <v>3579.4669299000002</v>
      </c>
      <c r="AU36" s="112">
        <f>AT36-AR36</f>
        <v>327.97232949999989</v>
      </c>
      <c r="AV36" s="11">
        <f>IF(ISERR((AT36/AR36)*100),0,(AT36/AR36)*100)</f>
        <v>110.08681759642636</v>
      </c>
      <c r="AW36" s="106">
        <f>AT36-AS36</f>
        <v>414.2141799272672</v>
      </c>
      <c r="AX36" s="15">
        <f>IF(ISERR((AT36/AS36)*100),0,(AT36/AS36)*100)</f>
        <v>113.08629081613894</v>
      </c>
    </row>
    <row r="37" spans="1:50" ht="15.75">
      <c r="A37" s="401" t="s">
        <v>123</v>
      </c>
      <c r="B37" s="104">
        <f>'Yeast Culture'!J27</f>
        <v>104.14435</v>
      </c>
      <c r="C37" s="105">
        <f>'Yeast Culture'!J29</f>
        <v>84.000000000000043</v>
      </c>
      <c r="D37" s="137">
        <f>'Yeast Culture'!J28</f>
        <v>76.048187499999997</v>
      </c>
      <c r="E37" s="106">
        <f>D37-B37</f>
        <v>-28.096162500000005</v>
      </c>
      <c r="F37" s="11">
        <f>IF(ISERR((D37/B37)*100),0,(D37/B37)*100)</f>
        <v>73.021904212758542</v>
      </c>
      <c r="G37" s="106">
        <f>+D37-C37</f>
        <v>-7.9518125000000452</v>
      </c>
      <c r="H37" s="15">
        <f>IF(ISERR((D37/C37)*100),0,(D37/C37)*100)</f>
        <v>90.533556547619</v>
      </c>
      <c r="I37" s="26"/>
      <c r="J37" s="104">
        <f>'Yeast Culture'!O27</f>
        <v>516.46458749999999</v>
      </c>
      <c r="K37" s="105">
        <f>'Yeast Culture'!O29</f>
        <v>743</v>
      </c>
      <c r="L37" s="137">
        <f>'Yeast Culture'!O28</f>
        <v>683.44852500000002</v>
      </c>
      <c r="M37" s="106">
        <f>L37-J37</f>
        <v>166.98393750000002</v>
      </c>
      <c r="N37" s="11">
        <f>IF(ISERR((L37/J37)*100),0,(L37/J37)*100)</f>
        <v>132.33211754329625</v>
      </c>
      <c r="O37" s="106">
        <f>L37-K37</f>
        <v>-59.551474999999982</v>
      </c>
      <c r="P37" s="15">
        <f>IF(ISERR((L37/K37)*100),0,(L37/K37)*100)</f>
        <v>91.984996635262448</v>
      </c>
      <c r="R37" s="401" t="s">
        <v>123</v>
      </c>
      <c r="S37" s="104">
        <f>'Yeast Culture'!AX27/1000</f>
        <v>155.23923379999999</v>
      </c>
      <c r="T37" s="105">
        <f>'Yeast Culture'!AX29/1000</f>
        <v>116.5020256944224</v>
      </c>
      <c r="U37" s="137">
        <f>'Yeast Culture'!AX28/1000</f>
        <v>114.78235599999999</v>
      </c>
      <c r="V37" s="106">
        <f>U37-S37</f>
        <v>-40.456877800000001</v>
      </c>
      <c r="W37" s="11">
        <f>IF(ISERR((U37/S37)*100),0,(U37/S37)*100)</f>
        <v>73.93901218803876</v>
      </c>
      <c r="X37" s="106">
        <f>+U37-T37</f>
        <v>-1.7196696944224072</v>
      </c>
      <c r="Y37" s="15">
        <f>IF(ISERR((U37/T37)*100),0,(U37/T37)*100)</f>
        <v>98.523914340396971</v>
      </c>
      <c r="Z37" s="26"/>
      <c r="AA37" s="104">
        <f>'Yeast Culture'!BC27/1000</f>
        <v>620.01501610000014</v>
      </c>
      <c r="AB37" s="105">
        <f>'Yeast Culture'!BC29/1000</f>
        <v>996.73429881548805</v>
      </c>
      <c r="AC37" s="137">
        <f>'Yeast Culture'!BC28/1000</f>
        <v>945.83918820000008</v>
      </c>
      <c r="AD37" s="106">
        <f>AC37-AA37</f>
        <v>325.82417209999994</v>
      </c>
      <c r="AE37" s="11">
        <f>IF(ISERR((AC37/AA37)*100),0,(AC37/AA37)*100)</f>
        <v>152.55101306247215</v>
      </c>
      <c r="AF37" s="106">
        <f>AC37-AB37</f>
        <v>-50.895110615487965</v>
      </c>
      <c r="AG37" s="15">
        <f>IF(ISERR((AC37/AB37)*100),0,(AC37/AB37)*100)</f>
        <v>94.893813659671252</v>
      </c>
      <c r="AI37" s="401" t="s">
        <v>123</v>
      </c>
      <c r="AJ37" s="104">
        <f>'Yeast Culture'!AG27/1000</f>
        <v>63.025273800000001</v>
      </c>
      <c r="AK37" s="105">
        <f>'Yeast Culture'!AG29/1000</f>
        <v>47.653943314769137</v>
      </c>
      <c r="AL37" s="137">
        <f>'Yeast Culture'!AG28/1000</f>
        <v>47.330025999999997</v>
      </c>
      <c r="AM37" s="106">
        <f>AL37-AJ37</f>
        <v>-15.695247800000004</v>
      </c>
      <c r="AN37" s="11">
        <f>IF(ISERR((AL37/AJ37)*100),0,(AL37/AJ37)*100)</f>
        <v>75.096898666705982</v>
      </c>
      <c r="AO37" s="106">
        <f>+AL37-AK37</f>
        <v>-0.32391731476914032</v>
      </c>
      <c r="AP37" s="15">
        <f>IF(ISERR((AL37/AK37)*100),0,(AL37/AK37)*100)</f>
        <v>99.320271750378424</v>
      </c>
      <c r="AQ37" s="26"/>
      <c r="AR37" s="104">
        <f>'Yeast Culture'!AL27/1000</f>
        <v>238.04490609999999</v>
      </c>
      <c r="AS37" s="105">
        <f>'Yeast Culture'!AL29/1000</f>
        <v>391.75975168386481</v>
      </c>
      <c r="AT37" s="137">
        <f>'Yeast Culture'!AL28/1000</f>
        <v>352.0287682</v>
      </c>
      <c r="AU37" s="106">
        <f>AT37-AR37</f>
        <v>113.98386210000001</v>
      </c>
      <c r="AV37" s="11">
        <f>IF(ISERR((AT37/AR37)*100),0,(AT37/AR37)*100)</f>
        <v>147.88334435189162</v>
      </c>
      <c r="AW37" s="106">
        <f>AT37-AS37</f>
        <v>-39.730983483864804</v>
      </c>
      <c r="AX37" s="15">
        <f>IF(ISERR((AT37/AS37)*100),0,(AT37/AS37)*100)</f>
        <v>89.858329419218592</v>
      </c>
    </row>
    <row r="38" spans="1:50" ht="15.75">
      <c r="A38" s="401" t="s">
        <v>118</v>
      </c>
      <c r="B38" s="107">
        <f>'AB20'!J27</f>
        <v>221.47030000000001</v>
      </c>
      <c r="C38" s="108">
        <f>'AB20'!J29</f>
        <v>260</v>
      </c>
      <c r="D38" s="138">
        <f>'AB20'!J28</f>
        <v>346.07619999999997</v>
      </c>
      <c r="E38" s="109">
        <f>D38-B38</f>
        <v>124.60589999999996</v>
      </c>
      <c r="F38" s="18">
        <f>IF(ISERR((D38/B38)*100),0,(D38/B38)*100)</f>
        <v>156.26302939942735</v>
      </c>
      <c r="G38" s="109">
        <f>+D38-C38</f>
        <v>86.076199999999972</v>
      </c>
      <c r="H38" s="16">
        <f>IF(ISERR((D38/C38)*100),0,(D38/C38)*100)</f>
        <v>133.10623076923076</v>
      </c>
      <c r="I38" s="96"/>
      <c r="J38" s="107">
        <f>'AB20'!O27</f>
        <v>1677.5403000000001</v>
      </c>
      <c r="K38" s="108">
        <f>'AB20'!O29</f>
        <v>1770</v>
      </c>
      <c r="L38" s="138">
        <f>'AB20'!O28</f>
        <v>2350.4320125000004</v>
      </c>
      <c r="M38" s="109">
        <f>L38-J38</f>
        <v>672.89171250000027</v>
      </c>
      <c r="N38" s="18">
        <f>IF(ISERR((L38/J38)*100),0,(L38/J38)*100)</f>
        <v>140.11180610683394</v>
      </c>
      <c r="O38" s="109">
        <f>L38-K38</f>
        <v>580.43201250000038</v>
      </c>
      <c r="P38" s="16">
        <f>IF(ISERR((L38/K38)*100),0,(L38/K38)*100)</f>
        <v>132.79276906779663</v>
      </c>
      <c r="R38" s="401" t="s">
        <v>118</v>
      </c>
      <c r="S38" s="107">
        <f>'AB20'!AX27/1000</f>
        <v>114.3691321</v>
      </c>
      <c r="T38" s="108">
        <f>'AB20'!AX29/1000</f>
        <v>135.6925565188651</v>
      </c>
      <c r="U38" s="138">
        <f>'AB20'!AX28/1000</f>
        <v>180.4366775</v>
      </c>
      <c r="V38" s="109">
        <f>U38-S38</f>
        <v>66.0675454</v>
      </c>
      <c r="W38" s="18">
        <f>IF(ISERR((U38/S38)*100),0,(U38/S38)*100)</f>
        <v>157.76693779772069</v>
      </c>
      <c r="X38" s="109">
        <f>+U38-T38</f>
        <v>44.744120981134898</v>
      </c>
      <c r="Y38" s="16">
        <f>IF(ISERR((U38/T38)*100),0,(U38/T38)*100)</f>
        <v>132.97463186561319</v>
      </c>
      <c r="Z38" s="96"/>
      <c r="AA38" s="107">
        <f>'AB20'!BC27/1000</f>
        <v>864.2829895000001</v>
      </c>
      <c r="AB38" s="108">
        <f>'AB20'!BC29/1000</f>
        <v>922.4135480850872</v>
      </c>
      <c r="AC38" s="138">
        <f>'AB20'!BC28/1000</f>
        <v>1236.0959726999999</v>
      </c>
      <c r="AD38" s="109">
        <f>AC38-AA38</f>
        <v>371.81298319999985</v>
      </c>
      <c r="AE38" s="18">
        <f>IF(ISERR((AC38/AA38)*100),0,(AC38/AA38)*100)</f>
        <v>143.0198196328148</v>
      </c>
      <c r="AF38" s="109">
        <f>AC38-AB38</f>
        <v>313.68242461491275</v>
      </c>
      <c r="AG38" s="16">
        <f>IF(ISERR((AC38/AB38)*100),0,(AC38/AB38)*100)</f>
        <v>134.00670179510172</v>
      </c>
      <c r="AI38" s="401" t="s">
        <v>118</v>
      </c>
      <c r="AJ38" s="107">
        <f>'AB20'!AG27/1000</f>
        <v>82.653792100000004</v>
      </c>
      <c r="AK38" s="108">
        <f>'AB20'!AG29/1000</f>
        <v>100.0947157158319</v>
      </c>
      <c r="AL38" s="138">
        <f>'AB20'!AG28/1000</f>
        <v>133.6072375</v>
      </c>
      <c r="AM38" s="109">
        <f>AL38-AJ38</f>
        <v>50.953445399999993</v>
      </c>
      <c r="AN38" s="18">
        <f>IF(ISERR((AL38/AJ38)*100),0,(AL38/AJ38)*100)</f>
        <v>161.64683326126544</v>
      </c>
      <c r="AO38" s="109">
        <f>+AL38-AK38</f>
        <v>33.512521784168101</v>
      </c>
      <c r="AP38" s="16">
        <f>IF(ISERR((AL38/AK38)*100),0,(AL38/AK38)*100)</f>
        <v>133.48081019512549</v>
      </c>
      <c r="AQ38" s="96"/>
      <c r="AR38" s="107">
        <f>'AB20'!AL27/1000</f>
        <v>629.01438949999999</v>
      </c>
      <c r="AS38" s="108">
        <f>'AB20'!AL29/1000</f>
        <v>681.55704026011801</v>
      </c>
      <c r="AT38" s="138">
        <f>'AB20'!AL28/1000</f>
        <v>912.82631270000013</v>
      </c>
      <c r="AU38" s="109">
        <f>AT38-AR38</f>
        <v>283.81192320000014</v>
      </c>
      <c r="AV38" s="18">
        <f>IF(ISERR((AT38/AR38)*100),0,(AT38/AR38)*100)</f>
        <v>145.12010026123579</v>
      </c>
      <c r="AW38" s="109">
        <f>AT38-AS38</f>
        <v>231.26927243988212</v>
      </c>
      <c r="AX38" s="16">
        <f>IF(ISERR((AT38/AS38)*100),0,(AT38/AS38)*100)</f>
        <v>133.93248969324969</v>
      </c>
    </row>
    <row r="39" spans="1:50" ht="18">
      <c r="A39" s="193" t="s">
        <v>43</v>
      </c>
      <c r="B39" s="104">
        <f>SUM(B35:B38)</f>
        <v>910.369425000001</v>
      </c>
      <c r="C39" s="105">
        <f>SUM(C35:C38)</f>
        <v>1099</v>
      </c>
      <c r="D39" s="137">
        <f>SUM(D35:D38)</f>
        <v>1151.1166874999999</v>
      </c>
      <c r="E39" s="106">
        <f>D39-B39</f>
        <v>240.7472624999989</v>
      </c>
      <c r="F39" s="11">
        <f>IF(ISERR((D39/B39)*100),0,(D39/B39)*100)</f>
        <v>126.44500747594843</v>
      </c>
      <c r="G39" s="106">
        <f>+D39-C39</f>
        <v>52.116687499999898</v>
      </c>
      <c r="H39" s="15">
        <f>IF(ISERR((D39/C39)*100),0,(D39/C39)*100)</f>
        <v>104.74219176524112</v>
      </c>
      <c r="I39" s="26"/>
      <c r="J39" s="104">
        <f>SUM(J35:J38)</f>
        <v>8616.6064225000082</v>
      </c>
      <c r="K39" s="105">
        <f>SUM(K35:K38)</f>
        <v>9193</v>
      </c>
      <c r="L39" s="137">
        <f>SUM(L35:L38)</f>
        <v>10044.412912500004</v>
      </c>
      <c r="M39" s="106">
        <f>L39-J39</f>
        <v>1427.8064899999954</v>
      </c>
      <c r="N39" s="11">
        <f>IF(ISERR((L39/J39)*100),0,(L39/J39)*100)</f>
        <v>116.57040393851173</v>
      </c>
      <c r="O39" s="106">
        <f>L39-K39</f>
        <v>851.41291250000359</v>
      </c>
      <c r="P39" s="15">
        <f>IF(ISERR((L39/K39)*100),0,(L39/K39)*100)</f>
        <v>109.26153499945615</v>
      </c>
      <c r="R39" s="193" t="s">
        <v>43</v>
      </c>
      <c r="S39" s="104">
        <f>SUM(S35:S38)</f>
        <v>1059.6181766999998</v>
      </c>
      <c r="T39" s="105">
        <f>SUM(T35:T38)</f>
        <v>1247.1941244634372</v>
      </c>
      <c r="U39" s="137">
        <f>SUM(U35:U38)</f>
        <v>1198.1024671</v>
      </c>
      <c r="V39" s="106">
        <f>U39-S39</f>
        <v>138.48429040000019</v>
      </c>
      <c r="W39" s="11">
        <f>IF(ISERR((U39/S39)*100),0,(U39/S39)*100)</f>
        <v>113.06926338610819</v>
      </c>
      <c r="X39" s="106">
        <f>+U39-T39</f>
        <v>-49.091657363437207</v>
      </c>
      <c r="Y39" s="15">
        <f>IF(ISERR((U39/T39)*100),0,(U39/T39)*100)</f>
        <v>96.063831892684931</v>
      </c>
      <c r="Z39" s="26"/>
      <c r="AA39" s="104">
        <f>SUM(AA35:AA38)</f>
        <v>9974.8111349999981</v>
      </c>
      <c r="AB39" s="105">
        <f>SUM(AB35:AB38)</f>
        <v>10588.97702181376</v>
      </c>
      <c r="AC39" s="137">
        <f>SUM(AC35:AC38)</f>
        <v>10868.601333800001</v>
      </c>
      <c r="AD39" s="106">
        <f>AC39-AA39</f>
        <v>893.79019880000305</v>
      </c>
      <c r="AE39" s="11">
        <f>IF(ISERR((AC39/AA39)*100),0,(AC39/AA39)*100)</f>
        <v>108.96047240096445</v>
      </c>
      <c r="AF39" s="106">
        <f>AC39-AB39</f>
        <v>279.62431198624108</v>
      </c>
      <c r="AG39" s="15">
        <f>IF(ISERR((AC39/AB39)*100),0,(AC39/AB39)*100)</f>
        <v>102.64071129260364</v>
      </c>
      <c r="AI39" s="193" t="s">
        <v>43</v>
      </c>
      <c r="AJ39" s="104">
        <f>SUM(AJ35:AJ38)</f>
        <v>663.90186670000003</v>
      </c>
      <c r="AK39" s="105">
        <f>SUM(AK35:AK38)</f>
        <v>717.31869653158401</v>
      </c>
      <c r="AL39" s="137">
        <f>SUM(AL35:AL38)</f>
        <v>698.60360709999986</v>
      </c>
      <c r="AM39" s="106">
        <f>AL39-AJ39</f>
        <v>34.701740399999835</v>
      </c>
      <c r="AN39" s="11">
        <f>IF(ISERR((AL39/AJ39)*100),0,(AL39/AJ39)*100)</f>
        <v>105.22693821791597</v>
      </c>
      <c r="AO39" s="106">
        <f>+AL39-AK39</f>
        <v>-18.715089431584147</v>
      </c>
      <c r="AP39" s="15">
        <f>IF(ISERR((AL39/AK39)*100),0,(AL39/AK39)*100)</f>
        <v>97.390965895343825</v>
      </c>
      <c r="AQ39" s="26"/>
      <c r="AR39" s="104">
        <f>SUM(AR35:AR38)</f>
        <v>6488.0447050000002</v>
      </c>
      <c r="AS39" s="105">
        <f>SUM(AS35:AS38)</f>
        <v>6006.9783480719052</v>
      </c>
      <c r="AT39" s="137">
        <f>SUM(AT35:AT38)</f>
        <v>6439.9706037999995</v>
      </c>
      <c r="AU39" s="106">
        <f>AT39-AR39</f>
        <v>-48.074101200000769</v>
      </c>
      <c r="AV39" s="11">
        <f>IF(ISERR((AT39/AR39)*100),0,(AT39/AR39)*100)</f>
        <v>99.259035604934226</v>
      </c>
      <c r="AW39" s="106">
        <f>AT39-AS39</f>
        <v>432.99225572809428</v>
      </c>
      <c r="AX39" s="15">
        <f>IF(ISERR((AT39/AS39)*100),0,(AT39/AS39)*100)</f>
        <v>107.20815409409748</v>
      </c>
    </row>
    <row r="40" spans="1:50" s="425" customFormat="1" ht="6" thickBot="1">
      <c r="A40" s="431"/>
      <c r="B40" s="420"/>
      <c r="C40" s="421"/>
      <c r="D40" s="421"/>
      <c r="E40" s="421"/>
      <c r="F40" s="421"/>
      <c r="G40" s="421"/>
      <c r="H40" s="423"/>
      <c r="I40" s="430"/>
      <c r="J40" s="420"/>
      <c r="K40" s="421"/>
      <c r="L40" s="421"/>
      <c r="M40" s="421"/>
      <c r="N40" s="421"/>
      <c r="O40" s="421"/>
      <c r="P40" s="423"/>
      <c r="Q40" s="424"/>
      <c r="R40" s="431"/>
      <c r="S40" s="420"/>
      <c r="T40" s="421"/>
      <c r="U40" s="421"/>
      <c r="V40" s="421"/>
      <c r="W40" s="421"/>
      <c r="X40" s="421"/>
      <c r="Y40" s="423"/>
      <c r="Z40" s="430"/>
      <c r="AA40" s="420"/>
      <c r="AB40" s="421"/>
      <c r="AC40" s="421"/>
      <c r="AD40" s="421"/>
      <c r="AE40" s="421"/>
      <c r="AF40" s="421"/>
      <c r="AG40" s="423"/>
      <c r="AH40" s="461"/>
      <c r="AI40" s="431"/>
      <c r="AJ40" s="420"/>
      <c r="AK40" s="421"/>
      <c r="AL40" s="421"/>
      <c r="AM40" s="421"/>
      <c r="AN40" s="421"/>
      <c r="AO40" s="421"/>
      <c r="AP40" s="423"/>
      <c r="AQ40" s="430"/>
      <c r="AR40" s="420"/>
      <c r="AS40" s="421"/>
      <c r="AT40" s="421"/>
      <c r="AU40" s="421"/>
      <c r="AV40" s="421"/>
      <c r="AW40" s="421"/>
      <c r="AX40" s="423"/>
    </row>
    <row r="41" spans="1:50">
      <c r="A41" s="12" t="s">
        <v>38</v>
      </c>
      <c r="B41" s="12"/>
      <c r="C41" s="12"/>
      <c r="D41" s="12"/>
      <c r="E41" s="155"/>
      <c r="F41" s="155"/>
      <c r="G41" s="155"/>
      <c r="H41" s="155"/>
      <c r="I41" s="155"/>
      <c r="J41" s="155"/>
      <c r="K41" s="155"/>
      <c r="L41" s="155"/>
      <c r="M41" s="155"/>
      <c r="N41" s="155"/>
      <c r="O41" s="155"/>
      <c r="P41" s="155"/>
      <c r="R41" s="12" t="s">
        <v>38</v>
      </c>
      <c r="S41" s="12"/>
      <c r="T41" s="12"/>
      <c r="U41" s="12"/>
      <c r="V41" s="155"/>
      <c r="W41" s="155"/>
      <c r="X41" s="155"/>
      <c r="Y41" s="155"/>
      <c r="Z41" s="155"/>
      <c r="AA41" s="155"/>
      <c r="AB41" s="155"/>
      <c r="AC41" s="155"/>
      <c r="AD41" s="155"/>
      <c r="AE41" s="155"/>
      <c r="AF41" s="155"/>
      <c r="AG41" s="155"/>
      <c r="AI41" s="12" t="s">
        <v>38</v>
      </c>
      <c r="AJ41" s="12"/>
      <c r="AK41" s="12"/>
      <c r="AL41" s="12"/>
      <c r="AM41" s="155"/>
      <c r="AN41" s="155"/>
      <c r="AO41" s="155"/>
      <c r="AP41" s="155"/>
      <c r="AQ41" s="155"/>
      <c r="AR41" s="155"/>
      <c r="AS41" s="155"/>
      <c r="AT41" s="155"/>
      <c r="AU41" s="155"/>
      <c r="AV41" s="155"/>
      <c r="AW41" s="155"/>
      <c r="AX41" s="155"/>
    </row>
    <row r="42" spans="1:50" s="121" customFormat="1" ht="5.25">
      <c r="A42" s="131"/>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462"/>
      <c r="AI42" s="131"/>
      <c r="AJ42" s="131"/>
      <c r="AK42" s="131"/>
      <c r="AL42" s="131"/>
      <c r="AM42" s="131"/>
      <c r="AN42" s="131"/>
      <c r="AO42" s="131"/>
      <c r="AP42" s="131"/>
      <c r="AQ42" s="131"/>
      <c r="AR42" s="131"/>
      <c r="AS42" s="131"/>
      <c r="AT42" s="131"/>
      <c r="AU42" s="131"/>
      <c r="AV42" s="131"/>
      <c r="AW42" s="131"/>
      <c r="AX42" s="131"/>
    </row>
    <row r="43" spans="1:50">
      <c r="A43" s="13" t="s">
        <v>39</v>
      </c>
      <c r="B43" s="13"/>
      <c r="C43" s="13"/>
      <c r="D43" s="155"/>
      <c r="E43" s="155"/>
      <c r="F43" s="155"/>
      <c r="G43" s="155"/>
      <c r="H43" s="155"/>
      <c r="I43" s="155"/>
      <c r="J43" s="155"/>
      <c r="K43" s="155"/>
      <c r="L43" s="155"/>
      <c r="M43" s="155"/>
      <c r="N43" s="155"/>
      <c r="O43" s="155"/>
      <c r="P43" s="155"/>
      <c r="R43" s="13" t="s">
        <v>39</v>
      </c>
      <c r="S43" s="13"/>
      <c r="T43" s="13"/>
      <c r="U43" s="155"/>
      <c r="V43" s="155"/>
      <c r="W43" s="155"/>
      <c r="X43" s="155"/>
      <c r="Y43" s="155"/>
      <c r="Z43" s="155"/>
      <c r="AA43" s="155"/>
      <c r="AB43" s="155"/>
      <c r="AC43" s="155"/>
      <c r="AD43" s="155"/>
      <c r="AE43" s="155"/>
      <c r="AF43" s="155"/>
      <c r="AG43" s="155"/>
      <c r="AI43" s="13" t="s">
        <v>39</v>
      </c>
      <c r="AJ43" s="13"/>
      <c r="AK43" s="13"/>
      <c r="AL43" s="155"/>
      <c r="AM43" s="155"/>
      <c r="AN43" s="155"/>
      <c r="AO43" s="155"/>
      <c r="AP43" s="155"/>
      <c r="AQ43" s="155"/>
      <c r="AR43" s="155"/>
      <c r="AS43" s="155"/>
      <c r="AT43" s="155"/>
      <c r="AU43" s="155"/>
      <c r="AV43" s="155"/>
      <c r="AW43" s="155"/>
      <c r="AX43" s="155"/>
    </row>
    <row r="44" spans="1:50" s="121" customFormat="1" ht="5.25">
      <c r="A44" s="131"/>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462"/>
      <c r="AI44" s="131"/>
      <c r="AJ44" s="131"/>
      <c r="AK44" s="131"/>
      <c r="AL44" s="131"/>
      <c r="AM44" s="131"/>
      <c r="AN44" s="131"/>
      <c r="AO44" s="131"/>
      <c r="AP44" s="131"/>
      <c r="AQ44" s="131"/>
      <c r="AR44" s="131"/>
      <c r="AS44" s="131"/>
      <c r="AT44" s="131"/>
      <c r="AU44" s="131"/>
      <c r="AV44" s="131"/>
      <c r="AW44" s="131"/>
      <c r="AX44" s="131"/>
    </row>
    <row r="45" spans="1:50">
      <c r="A45" s="199" t="s">
        <v>40</v>
      </c>
      <c r="B45" s="199"/>
      <c r="C45" s="200"/>
      <c r="D45" s="155"/>
      <c r="E45" s="155"/>
      <c r="F45" s="155"/>
      <c r="G45" s="155"/>
      <c r="H45" s="155"/>
      <c r="I45" s="155"/>
      <c r="J45" s="155"/>
      <c r="K45" s="155"/>
      <c r="L45" s="155"/>
      <c r="M45" s="155"/>
      <c r="N45" s="155"/>
      <c r="O45" s="155"/>
      <c r="P45" s="155"/>
      <c r="R45" s="199" t="s">
        <v>40</v>
      </c>
      <c r="S45" s="199"/>
      <c r="T45" s="200"/>
      <c r="U45" s="155"/>
      <c r="V45" s="155"/>
      <c r="W45" s="155"/>
      <c r="X45" s="155"/>
      <c r="Y45" s="155"/>
      <c r="Z45" s="155"/>
      <c r="AA45" s="155"/>
      <c r="AB45" s="155"/>
      <c r="AC45" s="155"/>
      <c r="AD45" s="155"/>
      <c r="AE45" s="155"/>
      <c r="AF45" s="155"/>
      <c r="AG45" s="155"/>
      <c r="AI45" s="199" t="s">
        <v>40</v>
      </c>
      <c r="AJ45" s="199"/>
      <c r="AK45" s="200"/>
      <c r="AL45" s="155"/>
      <c r="AM45" s="155"/>
      <c r="AN45" s="155"/>
      <c r="AO45" s="155"/>
      <c r="AP45" s="155"/>
      <c r="AQ45" s="155"/>
      <c r="AR45" s="155"/>
      <c r="AS45" s="155"/>
      <c r="AT45" s="155"/>
      <c r="AU45" s="155"/>
      <c r="AV45" s="155"/>
      <c r="AW45" s="155"/>
      <c r="AX45" s="155"/>
    </row>
    <row r="46" spans="1:50" ht="15.75" thickBot="1"/>
    <row r="47" spans="1:50" ht="18">
      <c r="A47" s="594" t="s">
        <v>148</v>
      </c>
      <c r="B47" s="588" t="str">
        <f>B33</f>
        <v>February</v>
      </c>
      <c r="C47" s="589"/>
      <c r="D47" s="589"/>
      <c r="E47" s="589"/>
      <c r="F47" s="589"/>
      <c r="G47" s="589"/>
      <c r="H47" s="590"/>
      <c r="I47" s="417"/>
      <c r="J47" s="588" t="str">
        <f>J33</f>
        <v>February YTD</v>
      </c>
      <c r="K47" s="589"/>
      <c r="L47" s="589"/>
      <c r="M47" s="589"/>
      <c r="N47" s="589"/>
      <c r="O47" s="589"/>
      <c r="P47" s="590"/>
      <c r="R47" s="594" t="s">
        <v>148</v>
      </c>
      <c r="S47" s="588" t="str">
        <f>S33</f>
        <v>February</v>
      </c>
      <c r="T47" s="589"/>
      <c r="U47" s="589"/>
      <c r="V47" s="589"/>
      <c r="W47" s="589"/>
      <c r="X47" s="589"/>
      <c r="Y47" s="590"/>
      <c r="Z47" s="417"/>
      <c r="AA47" s="588" t="str">
        <f>AA33</f>
        <v>February YTD</v>
      </c>
      <c r="AB47" s="589"/>
      <c r="AC47" s="589"/>
      <c r="AD47" s="589"/>
      <c r="AE47" s="589"/>
      <c r="AF47" s="589"/>
      <c r="AG47" s="590"/>
      <c r="AI47" s="594" t="s">
        <v>148</v>
      </c>
      <c r="AJ47" s="588" t="str">
        <f>AJ33</f>
        <v>February</v>
      </c>
      <c r="AK47" s="589"/>
      <c r="AL47" s="589"/>
      <c r="AM47" s="589"/>
      <c r="AN47" s="589"/>
      <c r="AO47" s="589"/>
      <c r="AP47" s="590"/>
      <c r="AQ47" s="417"/>
      <c r="AR47" s="588" t="str">
        <f>AR33</f>
        <v>February YTD</v>
      </c>
      <c r="AS47" s="589"/>
      <c r="AT47" s="589"/>
      <c r="AU47" s="589"/>
      <c r="AV47" s="589"/>
      <c r="AW47" s="589"/>
      <c r="AX47" s="590"/>
    </row>
    <row r="48" spans="1:50" ht="31.5" thickBot="1">
      <c r="A48" s="595"/>
      <c r="B48" s="124" t="s">
        <v>23</v>
      </c>
      <c r="C48" s="125" t="s">
        <v>24</v>
      </c>
      <c r="D48" s="126" t="s">
        <v>25</v>
      </c>
      <c r="E48" s="132" t="s">
        <v>163</v>
      </c>
      <c r="F48" s="256" t="s">
        <v>42</v>
      </c>
      <c r="G48" s="127" t="s">
        <v>26</v>
      </c>
      <c r="H48" s="134" t="s">
        <v>122</v>
      </c>
      <c r="I48" s="411"/>
      <c r="J48" s="124" t="s">
        <v>23</v>
      </c>
      <c r="K48" s="125" t="s">
        <v>24</v>
      </c>
      <c r="L48" s="126" t="s">
        <v>25</v>
      </c>
      <c r="M48" s="132" t="s">
        <v>163</v>
      </c>
      <c r="N48" s="256" t="s">
        <v>42</v>
      </c>
      <c r="O48" s="127" t="s">
        <v>26</v>
      </c>
      <c r="P48" s="134" t="s">
        <v>122</v>
      </c>
      <c r="R48" s="595"/>
      <c r="S48" s="124" t="s">
        <v>23</v>
      </c>
      <c r="T48" s="125" t="s">
        <v>24</v>
      </c>
      <c r="U48" s="126" t="s">
        <v>25</v>
      </c>
      <c r="V48" s="132" t="s">
        <v>163</v>
      </c>
      <c r="W48" s="256" t="s">
        <v>42</v>
      </c>
      <c r="X48" s="127" t="s">
        <v>26</v>
      </c>
      <c r="Y48" s="134" t="s">
        <v>122</v>
      </c>
      <c r="Z48" s="411"/>
      <c r="AA48" s="124" t="s">
        <v>23</v>
      </c>
      <c r="AB48" s="125" t="s">
        <v>24</v>
      </c>
      <c r="AC48" s="126" t="s">
        <v>25</v>
      </c>
      <c r="AD48" s="132" t="s">
        <v>165</v>
      </c>
      <c r="AE48" s="256" t="s">
        <v>42</v>
      </c>
      <c r="AF48" s="127" t="s">
        <v>26</v>
      </c>
      <c r="AG48" s="134" t="s">
        <v>122</v>
      </c>
      <c r="AI48" s="595"/>
      <c r="AJ48" s="124" t="s">
        <v>23</v>
      </c>
      <c r="AK48" s="125" t="s">
        <v>24</v>
      </c>
      <c r="AL48" s="126" t="s">
        <v>25</v>
      </c>
      <c r="AM48" s="132" t="s">
        <v>163</v>
      </c>
      <c r="AN48" s="256" t="s">
        <v>42</v>
      </c>
      <c r="AO48" s="127" t="s">
        <v>26</v>
      </c>
      <c r="AP48" s="134" t="s">
        <v>122</v>
      </c>
      <c r="AQ48" s="411"/>
      <c r="AR48" s="124" t="s">
        <v>23</v>
      </c>
      <c r="AS48" s="125" t="s">
        <v>24</v>
      </c>
      <c r="AT48" s="126" t="s">
        <v>25</v>
      </c>
      <c r="AU48" s="132" t="s">
        <v>165</v>
      </c>
      <c r="AV48" s="256" t="s">
        <v>42</v>
      </c>
      <c r="AW48" s="127" t="s">
        <v>26</v>
      </c>
      <c r="AX48" s="134" t="s">
        <v>122</v>
      </c>
    </row>
    <row r="49" spans="1:50" ht="15.75">
      <c r="A49" s="401" t="s">
        <v>145</v>
      </c>
      <c r="B49" s="101">
        <f t="shared" ref="B49:D50" si="0">+B35+B21+B7</f>
        <v>860.34515000000215</v>
      </c>
      <c r="C49" s="102">
        <f t="shared" si="0"/>
        <v>879.99999999999977</v>
      </c>
      <c r="D49" s="137">
        <f t="shared" si="0"/>
        <v>765.27177499999993</v>
      </c>
      <c r="E49" s="258">
        <f>D49-B49</f>
        <v>-95.073375000002216</v>
      </c>
      <c r="F49" s="11">
        <f>IF(ISERR((D49/B49)*100),0,(D49/B49)*100)</f>
        <v>88.949391415758896</v>
      </c>
      <c r="G49" s="103">
        <f>+G35+G21+G7</f>
        <v>-114.72822499999981</v>
      </c>
      <c r="H49" s="15">
        <f>IF(ISERR((D49/C49)*100),0,(D49/C49)*100)</f>
        <v>86.962701704545466</v>
      </c>
      <c r="I49" s="412"/>
      <c r="J49" s="101">
        <f t="shared" ref="J49:L50" si="1">+J35+J21+J7</f>
        <v>7766.5577825000146</v>
      </c>
      <c r="K49" s="102">
        <f t="shared" si="1"/>
        <v>7360.0000000000009</v>
      </c>
      <c r="L49" s="137">
        <f t="shared" si="1"/>
        <v>6680.9851850000068</v>
      </c>
      <c r="M49" s="258">
        <f>L49-J49</f>
        <v>-1085.5725975000078</v>
      </c>
      <c r="N49" s="11">
        <f>IF(ISERR((L49/J49)*100),0,(L49/J49)*100)</f>
        <v>86.022474461645388</v>
      </c>
      <c r="O49" s="103">
        <f>+O35+O21+O7</f>
        <v>-679.01481499999409</v>
      </c>
      <c r="P49" s="15">
        <f>IF(ISERR((L49/K49)*100),0,(L49/K49)*100)</f>
        <v>90.774255230978341</v>
      </c>
      <c r="R49" s="401" t="s">
        <v>145</v>
      </c>
      <c r="S49" s="101">
        <f t="shared" ref="S49:U50" si="2">+S35+S21+S7</f>
        <v>1635.2291090999997</v>
      </c>
      <c r="T49" s="102">
        <f t="shared" si="2"/>
        <v>1634.9586428351245</v>
      </c>
      <c r="U49" s="137">
        <f t="shared" si="2"/>
        <v>1437.6840421999998</v>
      </c>
      <c r="V49" s="258">
        <f>U49-S49</f>
        <v>-197.54506689999994</v>
      </c>
      <c r="W49" s="11">
        <f>IF(ISERR((U49/S49)*100),0,(U49/S49)*100)</f>
        <v>87.919425736695374</v>
      </c>
      <c r="X49" s="103">
        <f>+X35+X21+X7</f>
        <v>-197.2746006351245</v>
      </c>
      <c r="Y49" s="15">
        <f>IF(ISERR((U49/T49)*100),0,(U49/T49)*100)</f>
        <v>87.933969981464628</v>
      </c>
      <c r="Z49" s="412"/>
      <c r="AA49" s="101">
        <f t="shared" ref="AA49:AC50" si="3">+AA35+AA21+AA7</f>
        <v>14664.243973200002</v>
      </c>
      <c r="AB49" s="102">
        <f t="shared" si="3"/>
        <v>13863.661868315157</v>
      </c>
      <c r="AC49" s="137">
        <f t="shared" si="3"/>
        <v>12674.459484200001</v>
      </c>
      <c r="AD49" s="258">
        <f>AC49-AA49</f>
        <v>-1989.7844890000015</v>
      </c>
      <c r="AE49" s="11">
        <f>IF(ISERR((AC49/AA49)*100),0,(AC49/AA49)*100)</f>
        <v>86.431046205747251</v>
      </c>
      <c r="AF49" s="103">
        <f>+AF35+AF21+AF7</f>
        <v>-1189.2023841151563</v>
      </c>
      <c r="AG49" s="15">
        <f>IF(ISERR((AC49/AB49)*100),0,(AC49/AB49)*100)</f>
        <v>91.422162518021082</v>
      </c>
      <c r="AI49" s="401" t="s">
        <v>145</v>
      </c>
      <c r="AJ49" s="101">
        <f t="shared" ref="AJ49:AL49" si="4">+AJ35+AJ21+AJ7</f>
        <v>1120.5374990999999</v>
      </c>
      <c r="AK49" s="102">
        <f t="shared" si="4"/>
        <v>922.2212844595748</v>
      </c>
      <c r="AL49" s="137">
        <f t="shared" si="4"/>
        <v>810.92016220000005</v>
      </c>
      <c r="AM49" s="258">
        <f>AL49-AJ49</f>
        <v>-309.61733689999983</v>
      </c>
      <c r="AN49" s="11">
        <f>IF(ISERR((AL49/AJ49)*100),0,(AL49/AJ49)*100)</f>
        <v>72.368855379790489</v>
      </c>
      <c r="AO49" s="103">
        <f>+AO35+AO21+AO7</f>
        <v>-111.30112225957487</v>
      </c>
      <c r="AP49" s="15">
        <f>IF(ISERR((AL49/AK49)*100),0,(AL49/AK49)*100)</f>
        <v>87.93119133822664</v>
      </c>
      <c r="AQ49" s="412"/>
      <c r="AR49" s="101">
        <f t="shared" ref="AR49:AT49" si="5">+AR35+AR21+AR7</f>
        <v>10047.960973199999</v>
      </c>
      <c r="AS49" s="102">
        <f t="shared" si="5"/>
        <v>7713.1225591526409</v>
      </c>
      <c r="AT49" s="137">
        <f t="shared" si="5"/>
        <v>7444.1091041999989</v>
      </c>
      <c r="AU49" s="258">
        <f>AT49-AR49</f>
        <v>-2603.8518690000001</v>
      </c>
      <c r="AV49" s="11">
        <f>IF(ISERR((AT49/AR49)*100),0,(AT49/AR49)*100)</f>
        <v>74.085768486312659</v>
      </c>
      <c r="AW49" s="103">
        <f>+AW35+AW21+AW7</f>
        <v>-269.01345495264127</v>
      </c>
      <c r="AX49" s="15">
        <f>IF(ISERR((AT49/AS49)*100),0,(AT49/AS49)*100)</f>
        <v>96.512262668075692</v>
      </c>
    </row>
    <row r="50" spans="1:50" ht="15.75">
      <c r="A50" s="401" t="s">
        <v>146</v>
      </c>
      <c r="B50" s="104">
        <f t="shared" si="0"/>
        <v>1551.973000000002</v>
      </c>
      <c r="C50" s="105">
        <f t="shared" si="0"/>
        <v>1955</v>
      </c>
      <c r="D50" s="137">
        <f t="shared" si="0"/>
        <v>2001.3979000000011</v>
      </c>
      <c r="E50" s="112">
        <f>D50-B50</f>
        <v>449.42489999999907</v>
      </c>
      <c r="F50" s="11">
        <f>IF(ISERR((D50/B50)*100),0,(D50/B50)*100)</f>
        <v>128.95829373320274</v>
      </c>
      <c r="G50" s="106">
        <f>+G36+G22+G8</f>
        <v>46.397900000001073</v>
      </c>
      <c r="H50" s="15">
        <f>IF(ISERR((D50/C50)*100),0,(D50/C50)*100)</f>
        <v>102.37329411764711</v>
      </c>
      <c r="I50" s="26"/>
      <c r="J50" s="104">
        <f t="shared" si="1"/>
        <v>17029.781405000027</v>
      </c>
      <c r="K50" s="105">
        <f t="shared" si="1"/>
        <v>17770</v>
      </c>
      <c r="L50" s="137">
        <f t="shared" si="1"/>
        <v>19157.153500000015</v>
      </c>
      <c r="M50" s="112">
        <f>L50-J50</f>
        <v>2127.3720949999879</v>
      </c>
      <c r="N50" s="11">
        <f>IF(ISERR((L50/J50)*100),0,(L50/J50)*100)</f>
        <v>112.49206930146138</v>
      </c>
      <c r="O50" s="106">
        <f>+O36+O22+O8</f>
        <v>1387.1535000000149</v>
      </c>
      <c r="P50" s="15">
        <f>IF(ISERR((L50/K50)*100),0,(L50/K50)*100)</f>
        <v>107.80615362971308</v>
      </c>
      <c r="R50" s="401" t="s">
        <v>146</v>
      </c>
      <c r="S50" s="104">
        <f t="shared" si="2"/>
        <v>1683.7014247</v>
      </c>
      <c r="T50" s="105">
        <f t="shared" si="2"/>
        <v>2126.1994092402874</v>
      </c>
      <c r="U50" s="137">
        <f t="shared" si="2"/>
        <v>2149.8180566999999</v>
      </c>
      <c r="V50" s="112">
        <f>U50-S50</f>
        <v>466.11663199999998</v>
      </c>
      <c r="W50" s="11">
        <f>IF(ISERR((U50/S50)*100),0,(U50/S50)*100)</f>
        <v>127.68404333227028</v>
      </c>
      <c r="X50" s="106">
        <f>+X36+X22+X8</f>
        <v>23.618647459712861</v>
      </c>
      <c r="Y50" s="15">
        <f>IF(ISERR((U50/T50)*100),0,(U50/T50)*100)</f>
        <v>101.11083877443798</v>
      </c>
      <c r="Z50" s="26"/>
      <c r="AA50" s="104">
        <f t="shared" si="3"/>
        <v>18408.604297299997</v>
      </c>
      <c r="AB50" s="105">
        <f t="shared" si="3"/>
        <v>19271.216658429395</v>
      </c>
      <c r="AC50" s="137">
        <f t="shared" si="3"/>
        <v>20646.776522200002</v>
      </c>
      <c r="AD50" s="112">
        <f>AC50-AA50</f>
        <v>2238.1722249000049</v>
      </c>
      <c r="AE50" s="11">
        <f>IF(ISERR((AC50/AA50)*100),0,(AC50/AA50)*100)</f>
        <v>112.15829396272198</v>
      </c>
      <c r="AF50" s="106">
        <f>+AF36+AF22+AF8</f>
        <v>1375.5598637706044</v>
      </c>
      <c r="AG50" s="15">
        <f>IF(ISERR((AC50/AB50)*100),0,(AC50/AB50)*100)</f>
        <v>107.13789839090893</v>
      </c>
      <c r="AI50" s="401" t="s">
        <v>146</v>
      </c>
      <c r="AJ50" s="104">
        <f t="shared" ref="AJ50:AL50" si="6">+AJ36+AJ22+AJ8</f>
        <v>1087.4207446999999</v>
      </c>
      <c r="AK50" s="105">
        <f t="shared" si="6"/>
        <v>1243.0208796744225</v>
      </c>
      <c r="AL50" s="137">
        <f t="shared" si="6"/>
        <v>1255.8616966999998</v>
      </c>
      <c r="AM50" s="112">
        <f>AL50-AJ50</f>
        <v>168.44095199999992</v>
      </c>
      <c r="AN50" s="11">
        <f>IF(ISERR((AL50/AJ50)*100),0,(AL50/AJ50)*100)</f>
        <v>115.48995205590545</v>
      </c>
      <c r="AO50" s="106">
        <f>+AO36+AO22+AO8</f>
        <v>12.840817025577451</v>
      </c>
      <c r="AP50" s="15">
        <f>IF(ISERR((AL50/AK50)*100),0,(AL50/AK50)*100)</f>
        <v>101.03303309184481</v>
      </c>
      <c r="AQ50" s="26"/>
      <c r="AR50" s="104">
        <f t="shared" ref="AR50:AT50" si="7">+AR36+AR22+AR8</f>
        <v>12058.164597300001</v>
      </c>
      <c r="AS50" s="105">
        <f t="shared" si="7"/>
        <v>11233.396969052377</v>
      </c>
      <c r="AT50" s="137">
        <f t="shared" si="7"/>
        <v>12393.375612200001</v>
      </c>
      <c r="AU50" s="112">
        <f>AT50-AR50</f>
        <v>335.21101490000001</v>
      </c>
      <c r="AV50" s="11">
        <f>IF(ISERR((AT50/AR50)*100),0,(AT50/AR50)*100)</f>
        <v>102.77995056540412</v>
      </c>
      <c r="AW50" s="106">
        <f>+AW36+AW22+AW8</f>
        <v>1159.9786431476227</v>
      </c>
      <c r="AX50" s="15">
        <f>IF(ISERR((AT50/AS50)*100),0,(AT50/AS50)*100)</f>
        <v>110.32616087852433</v>
      </c>
    </row>
    <row r="51" spans="1:50" ht="15.75">
      <c r="A51" s="401" t="s">
        <v>123</v>
      </c>
      <c r="B51" s="104">
        <f t="shared" ref="B51:D52" si="8">+B37+B23+B9+B63</f>
        <v>141.44495000000001</v>
      </c>
      <c r="C51" s="105">
        <f t="shared" si="8"/>
        <v>193.00000000000011</v>
      </c>
      <c r="D51" s="137">
        <f t="shared" si="8"/>
        <v>141.26488749999999</v>
      </c>
      <c r="E51" s="106">
        <f>D51-B51</f>
        <v>-0.18006250000001955</v>
      </c>
      <c r="F51" s="11">
        <f>IF(ISERR((D51/B51)*100),0,(D51/B51)*100)</f>
        <v>99.872697823428808</v>
      </c>
      <c r="G51" s="106">
        <f>+G37+G23+G9</f>
        <v>-51.735112500000106</v>
      </c>
      <c r="H51" s="15">
        <f>IF(ISERR((D51/C51)*100),0,(D51/C51)*100)</f>
        <v>73.194242227979217</v>
      </c>
      <c r="I51" s="26"/>
      <c r="J51" s="104">
        <f t="shared" ref="J51:L52" si="9">+J37+J23+J9+J63</f>
        <v>941.36349249999989</v>
      </c>
      <c r="K51" s="105">
        <f t="shared" si="9"/>
        <v>1546</v>
      </c>
      <c r="L51" s="137">
        <f t="shared" si="9"/>
        <v>1220.1296225000001</v>
      </c>
      <c r="M51" s="106">
        <f>L51-J51</f>
        <v>278.7661300000002</v>
      </c>
      <c r="N51" s="11">
        <f>IF(ISERR((L51/J51)*100),0,(L51/J51)*100)</f>
        <v>129.61301688677929</v>
      </c>
      <c r="O51" s="106">
        <f>+O37+O23+O9</f>
        <v>-325.87037750000002</v>
      </c>
      <c r="P51" s="15">
        <f>IF(ISERR((L51/K51)*100),0,(L51/K51)*100)</f>
        <v>78.921709087968964</v>
      </c>
      <c r="R51" s="401" t="s">
        <v>123</v>
      </c>
      <c r="S51" s="104">
        <f>S63+S37+S23+S9</f>
        <v>225.98478080000001</v>
      </c>
      <c r="T51" s="105">
        <f>T63+T37+T23+T9</f>
        <v>302.61387778051466</v>
      </c>
      <c r="U51" s="137">
        <f>U63+U37+U23+U9</f>
        <v>209.58764260000001</v>
      </c>
      <c r="V51" s="106">
        <f>U51-S51</f>
        <v>-16.397138200000001</v>
      </c>
      <c r="W51" s="11">
        <f>IF(ISERR((U51/S51)*100),0,(U51/S51)*100)</f>
        <v>92.744140493907096</v>
      </c>
      <c r="X51" s="106">
        <f>+X37+X23+X9</f>
        <v>-93.026235180514703</v>
      </c>
      <c r="Y51" s="15">
        <f>IF(ISERR((U51/T51)*100),0,(U51/T51)*100)</f>
        <v>69.259098140903362</v>
      </c>
      <c r="Z51" s="26"/>
      <c r="AA51" s="104">
        <f t="shared" ref="AA51:AC52" si="10">+AA37+AA23+AA9+AA63</f>
        <v>1200.3528110000002</v>
      </c>
      <c r="AB51" s="105">
        <f t="shared" si="10"/>
        <v>2176.3697137448717</v>
      </c>
      <c r="AC51" s="137">
        <f t="shared" si="10"/>
        <v>1740.9636820000001</v>
      </c>
      <c r="AD51" s="106">
        <f>AC51-AA51</f>
        <v>540.61087099999986</v>
      </c>
      <c r="AE51" s="11">
        <f>IF(ISERR((AC51/AA51)*100),0,(AC51/AA51)*100)</f>
        <v>145.03766443047883</v>
      </c>
      <c r="AF51" s="106">
        <f>+AF37+AF23+AF9</f>
        <v>-435.40603174487171</v>
      </c>
      <c r="AG51" s="15">
        <f>IF(ISERR((AC51/AB51)*100),0,(AC51/AB51)*100)</f>
        <v>79.993930764839121</v>
      </c>
      <c r="AI51" s="401" t="s">
        <v>123</v>
      </c>
      <c r="AJ51" s="104">
        <f>AJ63+AJ37+AJ23+AJ9</f>
        <v>95.034040800000014</v>
      </c>
      <c r="AK51" s="105">
        <f>AK63+AK37+AK23+AK9</f>
        <v>131.1789896421119</v>
      </c>
      <c r="AL51" s="137">
        <f>AL63+AL37+AL23+AL9</f>
        <v>89.6678426</v>
      </c>
      <c r="AM51" s="106">
        <f>AL51-AJ51</f>
        <v>-5.3661982000000137</v>
      </c>
      <c r="AN51" s="11">
        <f>IF(ISERR((AL51/AJ51)*100),0,(AL51/AJ51)*100)</f>
        <v>94.353393631558575</v>
      </c>
      <c r="AO51" s="106">
        <f>+AO37+AO23+AO9</f>
        <v>-41.511147042111915</v>
      </c>
      <c r="AP51" s="15">
        <f>IF(ISERR((AL51/AK51)*100),0,(AL51/AK51)*100)</f>
        <v>68.355338644271939</v>
      </c>
      <c r="AQ51" s="26"/>
      <c r="AR51" s="104">
        <f t="shared" ref="AR51:AT51" si="11">+AR37+AR23+AR9+AR63</f>
        <v>477.60401100000001</v>
      </c>
      <c r="AS51" s="105">
        <f t="shared" si="11"/>
        <v>897.82200163133871</v>
      </c>
      <c r="AT51" s="137">
        <f t="shared" si="11"/>
        <v>676.40087200000005</v>
      </c>
      <c r="AU51" s="106">
        <f>AT51-AR51</f>
        <v>198.79686100000004</v>
      </c>
      <c r="AV51" s="11">
        <f>IF(ISERR((AT51/AR51)*100),0,(AT51/AR51)*100)</f>
        <v>141.62378380863305</v>
      </c>
      <c r="AW51" s="106">
        <f>+AW37+AW23+AW9</f>
        <v>-221.42112963133866</v>
      </c>
      <c r="AX51" s="15">
        <f>IF(ISERR((AT51/AS51)*100),0,(AT51/AS51)*100)</f>
        <v>75.33797019576069</v>
      </c>
    </row>
    <row r="52" spans="1:50" ht="15.75">
      <c r="A52" s="401" t="s">
        <v>118</v>
      </c>
      <c r="B52" s="107">
        <f t="shared" si="8"/>
        <v>804.55546249999998</v>
      </c>
      <c r="C52" s="108">
        <f t="shared" si="8"/>
        <v>855</v>
      </c>
      <c r="D52" s="138">
        <f t="shared" si="8"/>
        <v>890.97559999999999</v>
      </c>
      <c r="E52" s="109">
        <f>D52-B52</f>
        <v>86.42013750000001</v>
      </c>
      <c r="F52" s="18">
        <f>IF(ISERR((D52/B52)*100),0,(D52/B52)*100)</f>
        <v>110.74135240241441</v>
      </c>
      <c r="G52" s="109">
        <f>+G38+G24+G10</f>
        <v>35.975599999999957</v>
      </c>
      <c r="H52" s="16">
        <f>IF(ISERR((D52/C52)*100),0,(D52/C52)*100)</f>
        <v>104.20767251461989</v>
      </c>
      <c r="I52" s="96"/>
      <c r="J52" s="107">
        <f t="shared" si="9"/>
        <v>6272.9428050000024</v>
      </c>
      <c r="K52" s="108">
        <f t="shared" si="9"/>
        <v>6615</v>
      </c>
      <c r="L52" s="138">
        <f t="shared" si="9"/>
        <v>7015.4947950000014</v>
      </c>
      <c r="M52" s="109">
        <f>L52-J52</f>
        <v>742.55198999999902</v>
      </c>
      <c r="N52" s="18">
        <f>IF(ISERR((L52/J52)*100),0,(L52/J52)*100)</f>
        <v>111.83737861292357</v>
      </c>
      <c r="O52" s="109">
        <f>+O38+O24+O10</f>
        <v>400.49479500000166</v>
      </c>
      <c r="P52" s="16">
        <f>IF(ISERR((L52/K52)*100),0,(L52/K52)*100)</f>
        <v>106.05434308390025</v>
      </c>
      <c r="R52" s="401" t="s">
        <v>118</v>
      </c>
      <c r="S52" s="107">
        <f>+S38+S24+S10+S64</f>
        <v>427.81414150000001</v>
      </c>
      <c r="T52" s="108">
        <f>+T38+T24+T10+T64</f>
        <v>471.71678253273865</v>
      </c>
      <c r="U52" s="138">
        <f>+U38+U24+U10+U64</f>
        <v>493.49946480000006</v>
      </c>
      <c r="V52" s="109">
        <f>U52-S52</f>
        <v>65.68532330000005</v>
      </c>
      <c r="W52" s="18">
        <f>IF(ISERR((U52/S52)*100),0,(U52/S52)*100)</f>
        <v>115.35370548287499</v>
      </c>
      <c r="X52" s="109">
        <f>+X38+X24+X10</f>
        <v>21.782682267261393</v>
      </c>
      <c r="Y52" s="16">
        <f>IF(ISERR((U52/T52)*100),0,(U52/T52)*100)</f>
        <v>104.61774587503672</v>
      </c>
      <c r="Z52" s="96"/>
      <c r="AA52" s="107">
        <f t="shared" si="10"/>
        <v>3231.8307627999998</v>
      </c>
      <c r="AB52" s="108">
        <f t="shared" si="10"/>
        <v>3652.3157316034653</v>
      </c>
      <c r="AC52" s="138">
        <f t="shared" si="10"/>
        <v>3908.9327522999997</v>
      </c>
      <c r="AD52" s="109">
        <f>AC52-AA52</f>
        <v>677.10198949999995</v>
      </c>
      <c r="AE52" s="18">
        <f>IF(ISERR((AC52/AA52)*100),0,(AC52/AA52)*100)</f>
        <v>120.95103485286994</v>
      </c>
      <c r="AF52" s="109">
        <f>+AF38+AF24+AF10</f>
        <v>256.61702069653438</v>
      </c>
      <c r="AG52" s="16">
        <f>IF(ISERR((AC52/AB52)*100),0,(AC52/AB52)*100)</f>
        <v>107.02614558966053</v>
      </c>
      <c r="AI52" s="401" t="s">
        <v>118</v>
      </c>
      <c r="AJ52" s="107">
        <f>+AJ38+AJ24+AJ10+AJ64</f>
        <v>308.67660150000006</v>
      </c>
      <c r="AK52" s="108">
        <f>+AK38+AK24+AK10+AK64</f>
        <v>344.32366945164222</v>
      </c>
      <c r="AL52" s="138">
        <f>+AL38+AL24+AL10+AL64</f>
        <v>364.50755479999998</v>
      </c>
      <c r="AM52" s="109">
        <f>AL52-AJ52</f>
        <v>55.830953299999919</v>
      </c>
      <c r="AN52" s="18">
        <f>IF(ISERR((AL52/AJ52)*100),0,(AL52/AJ52)*100)</f>
        <v>118.08719968688651</v>
      </c>
      <c r="AO52" s="109">
        <f>+AO38+AO24+AO10</f>
        <v>20.183885348357833</v>
      </c>
      <c r="AP52" s="16">
        <f>IF(ISERR((AL52/AK52)*100),0,(AL52/AK52)*100)</f>
        <v>105.86189307882957</v>
      </c>
      <c r="AQ52" s="96"/>
      <c r="AR52" s="107">
        <f t="shared" ref="AR52:AT52" si="12">+AR38+AR24+AR10+AR64</f>
        <v>2301.2886927999998</v>
      </c>
      <c r="AS52" s="108">
        <f t="shared" si="12"/>
        <v>2666.7383881132073</v>
      </c>
      <c r="AT52" s="138">
        <f t="shared" si="12"/>
        <v>2874.4550223000006</v>
      </c>
      <c r="AU52" s="109">
        <f>AT52-AR52</f>
        <v>573.16632950000076</v>
      </c>
      <c r="AV52" s="18">
        <f>IF(ISERR((AT52/AR52)*100),0,(AT52/AR52)*100)</f>
        <v>124.90632015414911</v>
      </c>
      <c r="AW52" s="109">
        <f>+AW38+AW24+AW10</f>
        <v>207.71663418679304</v>
      </c>
      <c r="AX52" s="16">
        <f>IF(ISERR((AT52/AS52)*100),0,(AT52/AS52)*100)</f>
        <v>107.78916428820595</v>
      </c>
    </row>
    <row r="53" spans="1:50" ht="18">
      <c r="A53" s="193" t="s">
        <v>43</v>
      </c>
      <c r="B53" s="104">
        <f>SUM(B49:B52)</f>
        <v>3358.3185625000042</v>
      </c>
      <c r="C53" s="105">
        <f>SUM(C49:C52)</f>
        <v>3883</v>
      </c>
      <c r="D53" s="137">
        <f>SUM(D49:D52)</f>
        <v>3798.9101625000012</v>
      </c>
      <c r="E53" s="106">
        <f>D53-B53</f>
        <v>440.59159999999702</v>
      </c>
      <c r="F53" s="11">
        <f>IF(ISERR((D53/B53)*100),0,(D53/B53)*100)</f>
        <v>113.11941055621631</v>
      </c>
      <c r="G53" s="106">
        <f>+G39+G25+G11</f>
        <v>-84.089837499998794</v>
      </c>
      <c r="H53" s="15">
        <f>IF(ISERR((D53/C53)*100),0,(D53/C53)*100)</f>
        <v>97.834410571722927</v>
      </c>
      <c r="I53" s="26"/>
      <c r="J53" s="104">
        <f>SUM(J49:J52)</f>
        <v>32010.645485000045</v>
      </c>
      <c r="K53" s="105">
        <f>SUM(K49:K52)</f>
        <v>33291</v>
      </c>
      <c r="L53" s="137">
        <f>SUM(L49:L52)</f>
        <v>34073.763102500023</v>
      </c>
      <c r="M53" s="106">
        <f>L53-J53</f>
        <v>2063.1176174999782</v>
      </c>
      <c r="N53" s="11">
        <f>IF(ISERR((L53/J53)*100),0,(L53/J53)*100)</f>
        <v>106.44509845472108</v>
      </c>
      <c r="O53" s="106">
        <f>L53-K53</f>
        <v>782.7631025000228</v>
      </c>
      <c r="P53" s="15">
        <f>IF(ISERR((L53/K53)*100),0,(L53/K53)*100)</f>
        <v>102.35127542729272</v>
      </c>
      <c r="R53" s="193" t="s">
        <v>43</v>
      </c>
      <c r="S53" s="104">
        <f>SUM(S49:S52)</f>
        <v>3972.7294560999994</v>
      </c>
      <c r="T53" s="105">
        <f>SUM(T49:T52)</f>
        <v>4535.4887123886647</v>
      </c>
      <c r="U53" s="137">
        <f>SUM(U49:U52)</f>
        <v>4290.5892062999992</v>
      </c>
      <c r="V53" s="106">
        <f>U53-S53</f>
        <v>317.85975019999978</v>
      </c>
      <c r="W53" s="11">
        <f>IF(ISERR((U53/S53)*100),0,(U53/S53)*100)</f>
        <v>108.00104194641133</v>
      </c>
      <c r="X53" s="106">
        <f>+X39+X25+X11</f>
        <v>-244.89950608866548</v>
      </c>
      <c r="Y53" s="15">
        <f>IF(ISERR((U53/T53)*100),0,(U53/T53)*100)</f>
        <v>94.600372272568478</v>
      </c>
      <c r="Z53" s="26"/>
      <c r="AA53" s="104">
        <f>SUM(AA49:AA52)</f>
        <v>37505.031844299992</v>
      </c>
      <c r="AB53" s="105">
        <f>SUM(AB49:AB52)</f>
        <v>38963.563972092881</v>
      </c>
      <c r="AC53" s="137">
        <f>SUM(AC49:AC52)</f>
        <v>38971.132440700007</v>
      </c>
      <c r="AD53" s="106">
        <f>AC53-AA53</f>
        <v>1466.1005964000142</v>
      </c>
      <c r="AE53" s="11">
        <f>IF(ISERR((AC53/AA53)*100),0,(AC53/AA53)*100)</f>
        <v>103.90907706061002</v>
      </c>
      <c r="AF53" s="106">
        <f>AC53-AB53</f>
        <v>7.5684686071253964</v>
      </c>
      <c r="AG53" s="15">
        <f>IF(ISERR((AC53/AB53)*100),0,(AC53/AB53)*100)</f>
        <v>100.01942447721812</v>
      </c>
      <c r="AI53" s="193" t="s">
        <v>43</v>
      </c>
      <c r="AJ53" s="104">
        <f>SUM(AJ49:AJ52)</f>
        <v>2611.6688861000002</v>
      </c>
      <c r="AK53" s="105">
        <f>SUM(AK49:AK52)</f>
        <v>2640.7448232277516</v>
      </c>
      <c r="AL53" s="137">
        <f>SUM(AL49:AL52)</f>
        <v>2520.9572562999997</v>
      </c>
      <c r="AM53" s="106">
        <f>AL53-AJ53</f>
        <v>-90.711629800000537</v>
      </c>
      <c r="AN53" s="11">
        <f>IF(ISERR((AL53/AJ53)*100),0,(AL53/AJ53)*100)</f>
        <v>96.526679538788699</v>
      </c>
      <c r="AO53" s="106">
        <f>+AO39+AO25+AO11</f>
        <v>-119.78756692775141</v>
      </c>
      <c r="AP53" s="15">
        <f>IF(ISERR((AL53/AK53)*100),0,(AL53/AK53)*100)</f>
        <v>95.463871939684921</v>
      </c>
      <c r="AQ53" s="26"/>
      <c r="AR53" s="104">
        <f>SUM(AR49:AR52)</f>
        <v>24885.0182743</v>
      </c>
      <c r="AS53" s="105">
        <f>SUM(AS49:AS52)</f>
        <v>22511.079917949566</v>
      </c>
      <c r="AT53" s="137">
        <f>SUM(AT49:AT52)</f>
        <v>23388.340610700001</v>
      </c>
      <c r="AU53" s="106">
        <f>AT53-AR53</f>
        <v>-1496.6776635999995</v>
      </c>
      <c r="AV53" s="11">
        <f>IF(ISERR((AT53/AR53)*100),0,(AT53/AR53)*100)</f>
        <v>93.985627629031342</v>
      </c>
      <c r="AW53" s="106">
        <f>AT53-AS53</f>
        <v>877.26069275043483</v>
      </c>
      <c r="AX53" s="15">
        <f>IF(ISERR((AT53/AS53)*100),0,(AT53/AS53)*100)</f>
        <v>103.89701736188559</v>
      </c>
    </row>
    <row r="54" spans="1:50" s="425" customFormat="1" ht="6" thickBot="1">
      <c r="A54" s="431"/>
      <c r="B54" s="420"/>
      <c r="C54" s="421"/>
      <c r="D54" s="421"/>
      <c r="E54" s="421"/>
      <c r="F54" s="421"/>
      <c r="G54" s="421"/>
      <c r="H54" s="423"/>
      <c r="I54" s="430"/>
      <c r="J54" s="420"/>
      <c r="K54" s="421"/>
      <c r="L54" s="421"/>
      <c r="M54" s="421"/>
      <c r="N54" s="421"/>
      <c r="O54" s="421"/>
      <c r="P54" s="423"/>
      <c r="Q54" s="424"/>
      <c r="R54" s="431"/>
      <c r="S54" s="420"/>
      <c r="T54" s="421"/>
      <c r="U54" s="421"/>
      <c r="V54" s="421"/>
      <c r="W54" s="421"/>
      <c r="X54" s="421"/>
      <c r="Y54" s="423"/>
      <c r="Z54" s="430"/>
      <c r="AA54" s="420"/>
      <c r="AB54" s="421"/>
      <c r="AC54" s="421"/>
      <c r="AD54" s="421"/>
      <c r="AE54" s="421"/>
      <c r="AF54" s="421"/>
      <c r="AG54" s="423"/>
      <c r="AH54" s="461"/>
      <c r="AI54" s="431"/>
      <c r="AJ54" s="420"/>
      <c r="AK54" s="421"/>
      <c r="AL54" s="421"/>
      <c r="AM54" s="421"/>
      <c r="AN54" s="421"/>
      <c r="AO54" s="421"/>
      <c r="AP54" s="423"/>
      <c r="AQ54" s="430"/>
      <c r="AR54" s="420"/>
      <c r="AS54" s="421"/>
      <c r="AT54" s="421"/>
      <c r="AU54" s="421"/>
      <c r="AV54" s="421"/>
      <c r="AW54" s="421"/>
      <c r="AX54" s="423"/>
    </row>
    <row r="55" spans="1:50">
      <c r="A55" s="12" t="s">
        <v>38</v>
      </c>
      <c r="B55" s="12"/>
      <c r="C55" s="12"/>
      <c r="D55" s="12"/>
      <c r="E55" s="155"/>
      <c r="F55" s="155"/>
      <c r="G55" s="155"/>
      <c r="H55" s="155"/>
      <c r="I55" s="155"/>
      <c r="J55" s="155"/>
      <c r="K55" s="155"/>
      <c r="L55" s="155"/>
      <c r="M55" s="155"/>
      <c r="N55" s="155"/>
      <c r="O55" s="155"/>
      <c r="P55" s="155"/>
      <c r="R55" s="12" t="s">
        <v>38</v>
      </c>
      <c r="S55" s="12"/>
      <c r="T55" s="12"/>
      <c r="U55" s="12"/>
      <c r="V55" s="155"/>
      <c r="W55" s="155"/>
      <c r="X55" s="155"/>
      <c r="Y55" s="155"/>
      <c r="Z55" s="155"/>
      <c r="AA55" s="155"/>
      <c r="AB55" s="155"/>
      <c r="AC55" s="155"/>
      <c r="AD55" s="155"/>
      <c r="AE55" s="155"/>
      <c r="AF55" s="155"/>
      <c r="AG55" s="155"/>
      <c r="AI55" s="12" t="s">
        <v>38</v>
      </c>
      <c r="AJ55" s="12"/>
      <c r="AK55" s="12"/>
      <c r="AL55" s="12"/>
      <c r="AM55" s="155"/>
      <c r="AN55" s="155"/>
      <c r="AO55" s="155"/>
      <c r="AP55" s="155"/>
      <c r="AQ55" s="155"/>
      <c r="AR55" s="155"/>
      <c r="AS55" s="155"/>
      <c r="AT55" s="155"/>
      <c r="AU55" s="155"/>
      <c r="AV55" s="155"/>
      <c r="AW55" s="155"/>
      <c r="AX55" s="155"/>
    </row>
    <row r="56" spans="1:50" s="121" customFormat="1" ht="5.25">
      <c r="A56" s="131"/>
      <c r="B56" s="131"/>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462"/>
      <c r="AI56" s="131"/>
      <c r="AJ56" s="131"/>
      <c r="AK56" s="131"/>
      <c r="AL56" s="131"/>
      <c r="AM56" s="131"/>
      <c r="AN56" s="131"/>
      <c r="AO56" s="131"/>
      <c r="AP56" s="131"/>
      <c r="AQ56" s="131"/>
      <c r="AR56" s="131"/>
      <c r="AS56" s="131"/>
      <c r="AT56" s="131"/>
      <c r="AU56" s="131"/>
      <c r="AV56" s="131"/>
      <c r="AW56" s="131"/>
      <c r="AX56" s="131"/>
    </row>
    <row r="57" spans="1:50">
      <c r="A57" s="13" t="s">
        <v>39</v>
      </c>
      <c r="B57" s="13"/>
      <c r="C57" s="13"/>
      <c r="D57" s="155"/>
      <c r="E57" s="155"/>
      <c r="F57" s="155"/>
      <c r="G57" s="155"/>
      <c r="H57" s="155"/>
      <c r="I57" s="155"/>
      <c r="J57" s="155"/>
      <c r="K57" s="155"/>
      <c r="L57" s="155"/>
      <c r="M57" s="155"/>
      <c r="N57" s="155"/>
      <c r="O57" s="155"/>
      <c r="P57" s="155"/>
      <c r="R57" s="13" t="s">
        <v>39</v>
      </c>
      <c r="S57" s="13"/>
      <c r="T57" s="13"/>
      <c r="U57" s="155"/>
      <c r="V57" s="155"/>
      <c r="W57" s="155"/>
      <c r="X57" s="155"/>
      <c r="Y57" s="155"/>
      <c r="Z57" s="155"/>
      <c r="AA57" s="155"/>
      <c r="AB57" s="155"/>
      <c r="AC57" s="155"/>
      <c r="AD57" s="155"/>
      <c r="AE57" s="155"/>
      <c r="AF57" s="155"/>
      <c r="AG57" s="155"/>
      <c r="AI57" s="13" t="s">
        <v>39</v>
      </c>
      <c r="AJ57" s="13"/>
      <c r="AK57" s="13"/>
      <c r="AL57" s="155"/>
      <c r="AM57" s="155"/>
      <c r="AN57" s="155"/>
      <c r="AO57" s="155"/>
      <c r="AP57" s="155"/>
      <c r="AQ57" s="155"/>
      <c r="AR57" s="155"/>
      <c r="AS57" s="155"/>
      <c r="AT57" s="155"/>
      <c r="AU57" s="155"/>
      <c r="AV57" s="155"/>
      <c r="AW57" s="155"/>
      <c r="AX57" s="155"/>
    </row>
    <row r="58" spans="1:50" s="121" customFormat="1" ht="5.25">
      <c r="A58" s="131"/>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462"/>
      <c r="AI58" s="131"/>
      <c r="AJ58" s="131"/>
      <c r="AK58" s="131"/>
      <c r="AL58" s="131"/>
      <c r="AM58" s="131"/>
      <c r="AN58" s="131"/>
      <c r="AO58" s="131"/>
      <c r="AP58" s="131"/>
      <c r="AQ58" s="131"/>
      <c r="AR58" s="131"/>
      <c r="AS58" s="131"/>
      <c r="AT58" s="131"/>
      <c r="AU58" s="131"/>
      <c r="AV58" s="131"/>
      <c r="AW58" s="131"/>
      <c r="AX58" s="131"/>
    </row>
    <row r="59" spans="1:50">
      <c r="A59" s="199" t="s">
        <v>40</v>
      </c>
      <c r="B59" s="199"/>
      <c r="C59" s="200"/>
      <c r="D59" s="155"/>
      <c r="E59" s="155"/>
      <c r="F59" s="155"/>
      <c r="G59" s="155"/>
      <c r="H59" s="155"/>
      <c r="I59" s="155"/>
      <c r="J59" s="155"/>
      <c r="K59" s="155"/>
      <c r="L59" s="155"/>
      <c r="M59" s="155"/>
      <c r="N59" s="155"/>
      <c r="O59" s="155"/>
      <c r="P59" s="155"/>
      <c r="R59" s="199" t="s">
        <v>40</v>
      </c>
      <c r="S59" s="199"/>
      <c r="T59" s="200"/>
      <c r="U59" s="155"/>
      <c r="V59" s="155"/>
      <c r="W59" s="155"/>
      <c r="X59" s="155"/>
      <c r="Y59" s="155"/>
      <c r="Z59" s="155"/>
      <c r="AA59" s="155"/>
      <c r="AB59" s="155"/>
      <c r="AC59" s="155"/>
      <c r="AD59" s="155"/>
      <c r="AE59" s="155"/>
      <c r="AF59" s="155"/>
      <c r="AG59" s="155"/>
      <c r="AI59" s="199" t="s">
        <v>40</v>
      </c>
      <c r="AJ59" s="199"/>
      <c r="AK59" s="200"/>
      <c r="AL59" s="155"/>
      <c r="AM59" s="155"/>
      <c r="AN59" s="155"/>
      <c r="AO59" s="155"/>
      <c r="AP59" s="155"/>
      <c r="AQ59" s="155"/>
      <c r="AR59" s="155"/>
      <c r="AS59" s="155"/>
      <c r="AT59" s="155"/>
      <c r="AU59" s="155"/>
      <c r="AV59" s="155"/>
      <c r="AW59" s="155"/>
      <c r="AX59" s="155"/>
    </row>
    <row r="60" spans="1:50" ht="15.75" thickBot="1"/>
    <row r="61" spans="1:50" ht="18">
      <c r="A61" s="594" t="s">
        <v>37</v>
      </c>
      <c r="B61" s="588" t="str">
        <f>B47</f>
        <v>February</v>
      </c>
      <c r="C61" s="589"/>
      <c r="D61" s="589"/>
      <c r="E61" s="589"/>
      <c r="F61" s="589"/>
      <c r="G61" s="589"/>
      <c r="H61" s="590"/>
      <c r="I61" s="417"/>
      <c r="J61" s="588" t="str">
        <f>J47</f>
        <v>February YTD</v>
      </c>
      <c r="K61" s="589"/>
      <c r="L61" s="589"/>
      <c r="M61" s="589"/>
      <c r="N61" s="589"/>
      <c r="O61" s="589"/>
      <c r="P61" s="590"/>
      <c r="R61" s="594" t="s">
        <v>37</v>
      </c>
      <c r="S61" s="588" t="str">
        <f>S47</f>
        <v>February</v>
      </c>
      <c r="T61" s="589"/>
      <c r="U61" s="589"/>
      <c r="V61" s="589"/>
      <c r="W61" s="589"/>
      <c r="X61" s="589"/>
      <c r="Y61" s="590"/>
      <c r="Z61" s="417"/>
      <c r="AA61" s="588" t="str">
        <f>AA47</f>
        <v>February YTD</v>
      </c>
      <c r="AB61" s="589"/>
      <c r="AC61" s="589"/>
      <c r="AD61" s="589"/>
      <c r="AE61" s="589"/>
      <c r="AF61" s="589"/>
      <c r="AG61" s="590"/>
      <c r="AI61" s="594" t="s">
        <v>37</v>
      </c>
      <c r="AJ61" s="588" t="str">
        <f>AJ47</f>
        <v>February</v>
      </c>
      <c r="AK61" s="589"/>
      <c r="AL61" s="589"/>
      <c r="AM61" s="589"/>
      <c r="AN61" s="589"/>
      <c r="AO61" s="589"/>
      <c r="AP61" s="590"/>
      <c r="AQ61" s="417"/>
      <c r="AR61" s="588" t="str">
        <f>AR47</f>
        <v>February YTD</v>
      </c>
      <c r="AS61" s="589"/>
      <c r="AT61" s="589"/>
      <c r="AU61" s="589"/>
      <c r="AV61" s="589"/>
      <c r="AW61" s="589"/>
      <c r="AX61" s="590"/>
    </row>
    <row r="62" spans="1:50" ht="31.5" thickBot="1">
      <c r="A62" s="595"/>
      <c r="B62" s="195" t="s">
        <v>23</v>
      </c>
      <c r="C62" s="126" t="s">
        <v>24</v>
      </c>
      <c r="D62" s="126" t="s">
        <v>25</v>
      </c>
      <c r="E62" s="132" t="s">
        <v>163</v>
      </c>
      <c r="F62" s="256" t="s">
        <v>42</v>
      </c>
      <c r="G62" s="132" t="s">
        <v>26</v>
      </c>
      <c r="H62" s="134" t="s">
        <v>122</v>
      </c>
      <c r="I62" s="411"/>
      <c r="J62" s="195" t="s">
        <v>23</v>
      </c>
      <c r="K62" s="126" t="s">
        <v>24</v>
      </c>
      <c r="L62" s="126" t="s">
        <v>25</v>
      </c>
      <c r="M62" s="132" t="s">
        <v>163</v>
      </c>
      <c r="N62" s="256" t="s">
        <v>42</v>
      </c>
      <c r="O62" s="132" t="s">
        <v>26</v>
      </c>
      <c r="P62" s="134" t="s">
        <v>122</v>
      </c>
      <c r="R62" s="595"/>
      <c r="S62" s="195" t="s">
        <v>23</v>
      </c>
      <c r="T62" s="126" t="s">
        <v>24</v>
      </c>
      <c r="U62" s="126" t="s">
        <v>25</v>
      </c>
      <c r="V62" s="132" t="s">
        <v>163</v>
      </c>
      <c r="W62" s="256" t="s">
        <v>42</v>
      </c>
      <c r="X62" s="132" t="s">
        <v>26</v>
      </c>
      <c r="Y62" s="134" t="s">
        <v>122</v>
      </c>
      <c r="Z62" s="411"/>
      <c r="AA62" s="195" t="s">
        <v>23</v>
      </c>
      <c r="AB62" s="126" t="s">
        <v>24</v>
      </c>
      <c r="AC62" s="126" t="s">
        <v>25</v>
      </c>
      <c r="AD62" s="132" t="s">
        <v>165</v>
      </c>
      <c r="AE62" s="256" t="s">
        <v>42</v>
      </c>
      <c r="AF62" s="132" t="s">
        <v>26</v>
      </c>
      <c r="AG62" s="134" t="s">
        <v>122</v>
      </c>
      <c r="AI62" s="595"/>
      <c r="AJ62" s="195" t="s">
        <v>23</v>
      </c>
      <c r="AK62" s="126" t="s">
        <v>24</v>
      </c>
      <c r="AL62" s="126" t="s">
        <v>25</v>
      </c>
      <c r="AM62" s="132" t="s">
        <v>163</v>
      </c>
      <c r="AN62" s="256" t="s">
        <v>42</v>
      </c>
      <c r="AO62" s="132" t="s">
        <v>26</v>
      </c>
      <c r="AP62" s="134" t="s">
        <v>122</v>
      </c>
      <c r="AQ62" s="411"/>
      <c r="AR62" s="195" t="s">
        <v>23</v>
      </c>
      <c r="AS62" s="126" t="s">
        <v>24</v>
      </c>
      <c r="AT62" s="126" t="s">
        <v>25</v>
      </c>
      <c r="AU62" s="132" t="s">
        <v>165</v>
      </c>
      <c r="AV62" s="256" t="s">
        <v>42</v>
      </c>
      <c r="AW62" s="132" t="s">
        <v>26</v>
      </c>
      <c r="AX62" s="134" t="s">
        <v>122</v>
      </c>
    </row>
    <row r="63" spans="1:50" ht="15.75">
      <c r="A63" s="401" t="s">
        <v>123</v>
      </c>
      <c r="B63" s="101">
        <f>'Yeast Culture'!J51</f>
        <v>0</v>
      </c>
      <c r="C63" s="102">
        <f>'Yeast Culture'!J53</f>
        <v>0</v>
      </c>
      <c r="D63" s="137">
        <f>'Yeast Culture'!J52</f>
        <v>0</v>
      </c>
      <c r="E63" s="106">
        <f>D63-B63</f>
        <v>0</v>
      </c>
      <c r="F63" s="11">
        <f>IF(ISERR((D63/B63)*100),0,(D63/B63)*100)</f>
        <v>0</v>
      </c>
      <c r="G63" s="103">
        <f>+D63-C63</f>
        <v>0</v>
      </c>
      <c r="H63" s="15">
        <f>IF(ISERR((D63/C63)*100),0,(D63/C63)*100)</f>
        <v>0</v>
      </c>
      <c r="I63" s="412"/>
      <c r="J63" s="101">
        <f>'Yeast Culture'!O51</f>
        <v>0</v>
      </c>
      <c r="K63" s="102">
        <f>'Yeast Culture'!O53</f>
        <v>0</v>
      </c>
      <c r="L63" s="137">
        <f>'Yeast Culture'!O52</f>
        <v>0</v>
      </c>
      <c r="M63" s="106">
        <f>L63-J63</f>
        <v>0</v>
      </c>
      <c r="N63" s="11">
        <f>IF(ISERR((L63/J63)*100),0,(L63/J63)*100)</f>
        <v>0</v>
      </c>
      <c r="O63" s="103">
        <f>+L63-K63</f>
        <v>0</v>
      </c>
      <c r="P63" s="15">
        <f>IF(ISERR((L63/K63)*100),0,(L63/K63)*100)</f>
        <v>0</v>
      </c>
      <c r="R63" s="401" t="s">
        <v>123</v>
      </c>
      <c r="S63" s="101">
        <f>'Yeast Culture'!AX51/1000</f>
        <v>0</v>
      </c>
      <c r="T63" s="102">
        <f>'Yeast Culture'!AX53/1000</f>
        <v>0</v>
      </c>
      <c r="U63" s="137">
        <f>'Yeast Culture'!AX52/1000</f>
        <v>0</v>
      </c>
      <c r="V63" s="106">
        <f>U63-S63</f>
        <v>0</v>
      </c>
      <c r="W63" s="11">
        <f>IF(ISERR((U63/S63)*100),0,(U63/S63)*100)</f>
        <v>0</v>
      </c>
      <c r="X63" s="103">
        <f>+X51+X37+X24</f>
        <v>-94.392220103215138</v>
      </c>
      <c r="Y63" s="15">
        <f>IF(ISERR((U63/T63)*100),0,(U63/T63)*100)</f>
        <v>0</v>
      </c>
      <c r="Z63" s="412"/>
      <c r="AA63" s="101">
        <f>'Yeast Culture'!BC51/1000</f>
        <v>0</v>
      </c>
      <c r="AB63" s="102">
        <f>'Yeast Culture'!BC53/1000</f>
        <v>0</v>
      </c>
      <c r="AC63" s="137">
        <f>'Yeast Culture'!BC52/1000</f>
        <v>0</v>
      </c>
      <c r="AD63" s="106">
        <f>AC63-AA63</f>
        <v>0</v>
      </c>
      <c r="AE63" s="11">
        <f>IF(ISERR((AC63/AA63)*100),0,(AC63/AA63)*100)</f>
        <v>0</v>
      </c>
      <c r="AF63" s="103">
        <f>+AF51+AF37+AF24</f>
        <v>-513.48667634049298</v>
      </c>
      <c r="AG63" s="15">
        <f>IF(ISERR((AC63/AB63)*100),0,(AC63/AB63)*100)</f>
        <v>0</v>
      </c>
      <c r="AI63" s="401" t="s">
        <v>123</v>
      </c>
      <c r="AJ63" s="101">
        <f>'Yeast Culture'!AG51/1000</f>
        <v>0</v>
      </c>
      <c r="AK63" s="102">
        <f>'Yeast Culture'!AG53/1000</f>
        <v>0</v>
      </c>
      <c r="AL63" s="137">
        <f>'Yeast Culture'!AG52/1000</f>
        <v>0</v>
      </c>
      <c r="AM63" s="106">
        <f>AL63-AJ63</f>
        <v>0</v>
      </c>
      <c r="AN63" s="11">
        <f>IF(ISERR((AL63/AJ63)*100),0,(AL63/AJ63)*100)</f>
        <v>0</v>
      </c>
      <c r="AO63" s="103">
        <f>+AO51+AO37+AO24</f>
        <v>-43.580302687894637</v>
      </c>
      <c r="AP63" s="15">
        <f>IF(ISERR((AL63/AK63)*100),0,(AL63/AK63)*100)</f>
        <v>0</v>
      </c>
      <c r="AQ63" s="412"/>
      <c r="AR63" s="101">
        <f>'Yeast Culture'!AL51/1000</f>
        <v>0</v>
      </c>
      <c r="AS63" s="102">
        <f>'Yeast Culture'!AL53/1000</f>
        <v>0</v>
      </c>
      <c r="AT63" s="137">
        <f>'Yeast Culture'!AL52/1000</f>
        <v>0</v>
      </c>
      <c r="AU63" s="106">
        <f>AT63-AR63</f>
        <v>0</v>
      </c>
      <c r="AV63" s="11">
        <f>IF(ISERR((AT63/AR63)*100),0,(AT63/AR63)*100)</f>
        <v>0</v>
      </c>
      <c r="AW63" s="103">
        <f>+AW51+AW37+AW24</f>
        <v>-287.94529021486727</v>
      </c>
      <c r="AX63" s="15">
        <f>IF(ISERR((AT63/AS63)*100),0,(AT63/AS63)*100)</f>
        <v>0</v>
      </c>
    </row>
    <row r="64" spans="1:50" ht="15.75">
      <c r="A64" s="401" t="s">
        <v>118</v>
      </c>
      <c r="B64" s="107">
        <f>'AB20'!J51</f>
        <v>0</v>
      </c>
      <c r="C64" s="108">
        <f>'AB20'!J53</f>
        <v>0</v>
      </c>
      <c r="D64" s="138">
        <f>'AB20'!J52</f>
        <v>0</v>
      </c>
      <c r="E64" s="109">
        <f>D64-B64</f>
        <v>0</v>
      </c>
      <c r="F64" s="18">
        <f>IF(ISERR((D64/B64)*100),0,(D64/B64)*100)</f>
        <v>0</v>
      </c>
      <c r="G64" s="109">
        <f>+D64-C64</f>
        <v>0</v>
      </c>
      <c r="H64" s="16">
        <f>IF(ISERR((D64/C64)*100),0,(D64/C64)*100)</f>
        <v>0</v>
      </c>
      <c r="I64" s="96"/>
      <c r="J64" s="107">
        <f>'AB20'!O51</f>
        <v>0</v>
      </c>
      <c r="K64" s="108">
        <f>'AB20'!O53</f>
        <v>0</v>
      </c>
      <c r="L64" s="138">
        <f>'AB20'!O52</f>
        <v>0</v>
      </c>
      <c r="M64" s="109">
        <f>L64-J64</f>
        <v>0</v>
      </c>
      <c r="N64" s="18">
        <f>IF(ISERR((L64/J64)*100),0,(L64/J64)*100)</f>
        <v>0</v>
      </c>
      <c r="O64" s="109">
        <f>+L64-K64</f>
        <v>0</v>
      </c>
      <c r="P64" s="16">
        <f>IF(ISERR((L64/K64)*100),0,(L64/K64)*100)</f>
        <v>0</v>
      </c>
      <c r="R64" s="401" t="s">
        <v>118</v>
      </c>
      <c r="S64" s="107">
        <f>'AB20'!AX51/1000</f>
        <v>0</v>
      </c>
      <c r="T64" s="108">
        <f>'AB20'!AX53/1000</f>
        <v>0</v>
      </c>
      <c r="U64" s="138">
        <f>'AB20'!AX52/1000</f>
        <v>0</v>
      </c>
      <c r="V64" s="109">
        <f>U64-S64</f>
        <v>0</v>
      </c>
      <c r="W64" s="18">
        <f>IF(ISERR((U64/S64)*100),0,(U64/S64)*100)</f>
        <v>0</v>
      </c>
      <c r="X64" s="109">
        <f>+X52+X38+X25</f>
        <v>-99.303792434997476</v>
      </c>
      <c r="Y64" s="16">
        <f>IF(ISERR((U64/T64)*100),0,(U64/T64)*100)</f>
        <v>0</v>
      </c>
      <c r="Z64" s="96"/>
      <c r="AA64" s="107">
        <f>'AB20'!BC51/1000</f>
        <v>0</v>
      </c>
      <c r="AB64" s="108">
        <f>'AB20'!BC53/1000</f>
        <v>0</v>
      </c>
      <c r="AC64" s="138">
        <f>'AB20'!BC52/1000</f>
        <v>0</v>
      </c>
      <c r="AD64" s="109">
        <f>AC64-AA64</f>
        <v>0</v>
      </c>
      <c r="AE64" s="18">
        <f>IF(ISERR((AC64/AA64)*100),0,(AC64/AA64)*100)</f>
        <v>0</v>
      </c>
      <c r="AF64" s="109">
        <f>+AF52+AF38+AF25</f>
        <v>696.12135143335502</v>
      </c>
      <c r="AG64" s="16">
        <f>IF(ISERR((AC64/AB64)*100),0,(AC64/AB64)*100)</f>
        <v>0</v>
      </c>
      <c r="AI64" s="401" t="s">
        <v>118</v>
      </c>
      <c r="AJ64" s="107">
        <f>'AB20'!AG51/1000</f>
        <v>0</v>
      </c>
      <c r="AK64" s="108">
        <f>'AB20'!AG53/1000</f>
        <v>0</v>
      </c>
      <c r="AL64" s="138">
        <f>'AB20'!AG52/1000</f>
        <v>0</v>
      </c>
      <c r="AM64" s="109">
        <f>AL64-AJ64</f>
        <v>0</v>
      </c>
      <c r="AN64" s="18">
        <f>IF(ISERR((AL64/AJ64)*100),0,(AL64/AJ64)*100)</f>
        <v>0</v>
      </c>
      <c r="AO64" s="109">
        <f>+AO52+AO38+AO25</f>
        <v>-42.003149720110372</v>
      </c>
      <c r="AP64" s="16">
        <f>IF(ISERR((AL64/AK64)*100),0,(AL64/AK64)*100)</f>
        <v>0</v>
      </c>
      <c r="AQ64" s="96"/>
      <c r="AR64" s="107">
        <f>'AB20'!AL51/1000</f>
        <v>0</v>
      </c>
      <c r="AS64" s="108">
        <f>'AB20'!AL53/1000</f>
        <v>0</v>
      </c>
      <c r="AT64" s="138">
        <f>'AB20'!AL52/1000</f>
        <v>0</v>
      </c>
      <c r="AU64" s="109">
        <f>AT64-AR64</f>
        <v>0</v>
      </c>
      <c r="AV64" s="18">
        <f>IF(ISERR((AT64/AR64)*100),0,(AT64/AR64)*100)</f>
        <v>0</v>
      </c>
      <c r="AW64" s="109">
        <f>+AW52+AW38+AW25</f>
        <v>805.0370486401614</v>
      </c>
      <c r="AX64" s="16">
        <f>IF(ISERR((AT64/AS64)*100),0,(AT64/AS64)*100)</f>
        <v>0</v>
      </c>
    </row>
    <row r="65" spans="1:50" ht="18">
      <c r="A65" s="193" t="s">
        <v>43</v>
      </c>
      <c r="B65" s="104">
        <f>SUM(B63:B64)</f>
        <v>0</v>
      </c>
      <c r="C65" s="105">
        <f>SUM(C63:C64)</f>
        <v>0</v>
      </c>
      <c r="D65" s="137">
        <f>SUM(D63:D64)</f>
        <v>0</v>
      </c>
      <c r="E65" s="106">
        <f>D65-B65</f>
        <v>0</v>
      </c>
      <c r="F65" s="11">
        <f>IF(ISERR((D65/B65)*100),0,(D65/B65)*100)</f>
        <v>0</v>
      </c>
      <c r="G65" s="106">
        <f>+D65-C65</f>
        <v>0</v>
      </c>
      <c r="H65" s="15">
        <f>IF(ISERR((D65/C65)*100),0,(D65/C65)*100)</f>
        <v>0</v>
      </c>
      <c r="I65" s="26"/>
      <c r="J65" s="104">
        <f>SUM(J63:J64)</f>
        <v>0</v>
      </c>
      <c r="K65" s="105">
        <f>SUM(K63:K64)</f>
        <v>0</v>
      </c>
      <c r="L65" s="137">
        <f>SUM(L63:L64)</f>
        <v>0</v>
      </c>
      <c r="M65" s="106">
        <f>L65-J65</f>
        <v>0</v>
      </c>
      <c r="N65" s="11">
        <f>IF(ISERR((L65/J65)*100),0,(L65/J65)*100)</f>
        <v>0</v>
      </c>
      <c r="O65" s="106">
        <f>+L65-K65</f>
        <v>0</v>
      </c>
      <c r="P65" s="15">
        <f>IF(ISERR((L65/K65)*100),0,(L65/K65)*100)</f>
        <v>0</v>
      </c>
      <c r="R65" s="193" t="s">
        <v>43</v>
      </c>
      <c r="S65" s="104">
        <f>SUM(S63:S64)</f>
        <v>0</v>
      </c>
      <c r="T65" s="105">
        <f>SUM(T63:T64)</f>
        <v>0</v>
      </c>
      <c r="U65" s="137">
        <f>SUM(U63:U64)</f>
        <v>0</v>
      </c>
      <c r="V65" s="106">
        <f>U65-S65</f>
        <v>0</v>
      </c>
      <c r="W65" s="11">
        <f>IF(ISERR((U65/S65)*100),0,(U65/S65)*100)</f>
        <v>0</v>
      </c>
      <c r="X65" s="106">
        <f>SUM(X63:X64)</f>
        <v>-193.69601253821261</v>
      </c>
      <c r="Y65" s="15">
        <f>IF(ISERR((U65/T65)*100),0,(U65/T65)*100)</f>
        <v>0</v>
      </c>
      <c r="Z65" s="26"/>
      <c r="AA65" s="104">
        <f>SUM(AA63:AA64)</f>
        <v>0</v>
      </c>
      <c r="AB65" s="105">
        <f>SUM(AB63:AB64)</f>
        <v>0</v>
      </c>
      <c r="AC65" s="137">
        <f>SUM(AC63:AC64)</f>
        <v>0</v>
      </c>
      <c r="AD65" s="106">
        <f>AC65-AA65</f>
        <v>0</v>
      </c>
      <c r="AE65" s="11">
        <f>IF(ISERR((AC65/AA65)*100),0,(AC65/AA65)*100)</f>
        <v>0</v>
      </c>
      <c r="AF65" s="106">
        <f>AC65-AB65</f>
        <v>0</v>
      </c>
      <c r="AG65" s="15">
        <f>IF(ISERR((AC65/AB65)*100),0,(AC65/AB65)*100)</f>
        <v>0</v>
      </c>
      <c r="AI65" s="193" t="s">
        <v>43</v>
      </c>
      <c r="AJ65" s="104">
        <f>SUM(AJ63:AJ64)</f>
        <v>0</v>
      </c>
      <c r="AK65" s="105">
        <f>SUM(AK63:AK64)</f>
        <v>0</v>
      </c>
      <c r="AL65" s="137">
        <f>SUM(AL63:AL64)</f>
        <v>0</v>
      </c>
      <c r="AM65" s="106">
        <f>AL65-AJ65</f>
        <v>0</v>
      </c>
      <c r="AN65" s="11">
        <f>IF(ISERR((AL65/AJ65)*100),0,(AL65/AJ65)*100)</f>
        <v>0</v>
      </c>
      <c r="AO65" s="106">
        <f>SUM(AO63:AO64)</f>
        <v>-85.583452408005002</v>
      </c>
      <c r="AP65" s="15">
        <f>IF(ISERR((AL65/AK65)*100),0,(AL65/AK65)*100)</f>
        <v>0</v>
      </c>
      <c r="AQ65" s="26"/>
      <c r="AR65" s="104">
        <f>SUM(AR63:AR64)</f>
        <v>0</v>
      </c>
      <c r="AS65" s="105">
        <f>SUM(AS63:AS64)</f>
        <v>0</v>
      </c>
      <c r="AT65" s="137">
        <f>SUM(AT63:AT64)</f>
        <v>0</v>
      </c>
      <c r="AU65" s="106">
        <f>AT65-AR65</f>
        <v>0</v>
      </c>
      <c r="AV65" s="11">
        <f>IF(ISERR((AT65/AR65)*100),0,(AT65/AR65)*100)</f>
        <v>0</v>
      </c>
      <c r="AW65" s="106">
        <f>AT65-AS65</f>
        <v>0</v>
      </c>
      <c r="AX65" s="15">
        <f>IF(ISERR((AT65/AS65)*100),0,(AT65/AS65)*100)</f>
        <v>0</v>
      </c>
    </row>
    <row r="66" spans="1:50" s="425" customFormat="1" ht="6" thickBot="1">
      <c r="A66" s="431"/>
      <c r="B66" s="420"/>
      <c r="C66" s="421"/>
      <c r="D66" s="421"/>
      <c r="E66" s="421"/>
      <c r="F66" s="421"/>
      <c r="G66" s="421"/>
      <c r="H66" s="423"/>
      <c r="I66" s="430"/>
      <c r="J66" s="420"/>
      <c r="K66" s="421"/>
      <c r="L66" s="421"/>
      <c r="M66" s="421"/>
      <c r="N66" s="421"/>
      <c r="O66" s="421"/>
      <c r="P66" s="423"/>
      <c r="Q66" s="424"/>
      <c r="R66" s="431"/>
      <c r="S66" s="420"/>
      <c r="T66" s="421"/>
      <c r="U66" s="421"/>
      <c r="V66" s="421"/>
      <c r="W66" s="421"/>
      <c r="X66" s="421"/>
      <c r="Y66" s="423"/>
      <c r="Z66" s="430"/>
      <c r="AA66" s="420"/>
      <c r="AB66" s="421"/>
      <c r="AC66" s="421"/>
      <c r="AD66" s="421"/>
      <c r="AE66" s="421"/>
      <c r="AF66" s="421"/>
      <c r="AG66" s="423"/>
      <c r="AH66" s="461"/>
      <c r="AI66" s="431"/>
      <c r="AJ66" s="420"/>
      <c r="AK66" s="421"/>
      <c r="AL66" s="421"/>
      <c r="AM66" s="421"/>
      <c r="AN66" s="421"/>
      <c r="AO66" s="421"/>
      <c r="AP66" s="423"/>
      <c r="AQ66" s="430"/>
      <c r="AR66" s="420"/>
      <c r="AS66" s="421"/>
      <c r="AT66" s="421"/>
      <c r="AU66" s="421"/>
      <c r="AV66" s="421"/>
      <c r="AW66" s="421"/>
      <c r="AX66" s="423"/>
    </row>
    <row r="67" spans="1:50">
      <c r="A67" s="12" t="s">
        <v>38</v>
      </c>
      <c r="B67" s="12"/>
      <c r="C67" s="12"/>
      <c r="D67" s="12"/>
      <c r="E67" s="155"/>
      <c r="F67" s="155"/>
      <c r="G67" s="155"/>
      <c r="H67" s="155"/>
      <c r="I67" s="155"/>
      <c r="J67" s="155"/>
      <c r="K67" s="155"/>
      <c r="L67" s="155"/>
      <c r="M67" s="155"/>
      <c r="N67" s="155"/>
      <c r="O67" s="155"/>
      <c r="P67" s="155"/>
      <c r="R67" s="12" t="s">
        <v>38</v>
      </c>
      <c r="S67" s="12"/>
      <c r="T67" s="12"/>
      <c r="U67" s="12"/>
      <c r="V67" s="155"/>
      <c r="W67" s="155"/>
      <c r="X67" s="155"/>
      <c r="Y67" s="155"/>
      <c r="Z67" s="155"/>
      <c r="AA67" s="155"/>
      <c r="AB67" s="155"/>
      <c r="AC67" s="155"/>
      <c r="AD67" s="155"/>
      <c r="AE67" s="155"/>
      <c r="AF67" s="155"/>
      <c r="AG67" s="155"/>
      <c r="AI67" s="12" t="s">
        <v>38</v>
      </c>
      <c r="AJ67" s="12"/>
      <c r="AK67" s="12"/>
      <c r="AL67" s="12"/>
      <c r="AM67" s="155"/>
      <c r="AN67" s="155"/>
      <c r="AO67" s="155"/>
      <c r="AP67" s="155"/>
      <c r="AQ67" s="155"/>
      <c r="AR67" s="155"/>
      <c r="AS67" s="155"/>
      <c r="AT67" s="155"/>
      <c r="AU67" s="155"/>
      <c r="AV67" s="155"/>
      <c r="AW67" s="155"/>
      <c r="AX67" s="155"/>
    </row>
    <row r="68" spans="1:50" s="121" customFormat="1" ht="5.25">
      <c r="A68" s="131"/>
      <c r="B68" s="131"/>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462"/>
      <c r="AI68" s="131"/>
      <c r="AJ68" s="131"/>
      <c r="AK68" s="131"/>
      <c r="AL68" s="131"/>
      <c r="AM68" s="131"/>
      <c r="AN68" s="131"/>
      <c r="AO68" s="131"/>
      <c r="AP68" s="131"/>
      <c r="AQ68" s="131"/>
      <c r="AR68" s="131"/>
      <c r="AS68" s="131"/>
      <c r="AT68" s="131"/>
      <c r="AU68" s="131"/>
      <c r="AV68" s="131"/>
      <c r="AW68" s="131"/>
      <c r="AX68" s="131"/>
    </row>
    <row r="69" spans="1:50">
      <c r="A69" s="13" t="s">
        <v>39</v>
      </c>
      <c r="B69" s="13"/>
      <c r="C69" s="13"/>
      <c r="D69" s="155"/>
      <c r="E69" s="155"/>
      <c r="F69" s="155"/>
      <c r="G69" s="155"/>
      <c r="H69" s="155"/>
      <c r="I69" s="155"/>
      <c r="J69" s="155"/>
      <c r="K69" s="155"/>
      <c r="L69" s="155"/>
      <c r="M69" s="155"/>
      <c r="N69" s="155"/>
      <c r="O69" s="155"/>
      <c r="P69" s="155"/>
      <c r="R69" s="13" t="s">
        <v>39</v>
      </c>
      <c r="S69" s="13"/>
      <c r="T69" s="13"/>
      <c r="U69" s="155"/>
      <c r="V69" s="155"/>
      <c r="W69" s="155"/>
      <c r="X69" s="155"/>
      <c r="Y69" s="155"/>
      <c r="Z69" s="155"/>
      <c r="AA69" s="155"/>
      <c r="AB69" s="155"/>
      <c r="AC69" s="155"/>
      <c r="AD69" s="155"/>
      <c r="AE69" s="155"/>
      <c r="AF69" s="155"/>
      <c r="AG69" s="155"/>
      <c r="AI69" s="13" t="s">
        <v>39</v>
      </c>
      <c r="AJ69" s="13"/>
      <c r="AK69" s="13"/>
      <c r="AL69" s="155"/>
      <c r="AM69" s="155"/>
      <c r="AN69" s="155"/>
      <c r="AO69" s="155"/>
      <c r="AP69" s="155"/>
      <c r="AQ69" s="155"/>
      <c r="AR69" s="155"/>
      <c r="AS69" s="155"/>
      <c r="AT69" s="155"/>
      <c r="AU69" s="155"/>
      <c r="AV69" s="155"/>
      <c r="AW69" s="155"/>
      <c r="AX69" s="155"/>
    </row>
    <row r="70" spans="1:50" s="121" customFormat="1" ht="5.2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462"/>
      <c r="AI70" s="131"/>
      <c r="AJ70" s="131"/>
      <c r="AK70" s="131"/>
      <c r="AL70" s="131"/>
      <c r="AM70" s="131"/>
      <c r="AN70" s="131"/>
      <c r="AO70" s="131"/>
      <c r="AP70" s="131"/>
      <c r="AQ70" s="131"/>
      <c r="AR70" s="131"/>
      <c r="AS70" s="131"/>
      <c r="AT70" s="131"/>
      <c r="AU70" s="131"/>
      <c r="AV70" s="131"/>
      <c r="AW70" s="131"/>
      <c r="AX70" s="131"/>
    </row>
    <row r="71" spans="1:50">
      <c r="A71" s="199" t="s">
        <v>40</v>
      </c>
      <c r="B71" s="199"/>
      <c r="C71" s="200"/>
      <c r="D71" s="155"/>
      <c r="E71" s="155"/>
      <c r="F71" s="155"/>
      <c r="G71" s="155"/>
      <c r="H71" s="155"/>
      <c r="I71" s="155"/>
      <c r="J71" s="155"/>
      <c r="K71" s="155"/>
      <c r="L71" s="155"/>
      <c r="M71" s="155"/>
      <c r="N71" s="155"/>
      <c r="O71" s="155"/>
      <c r="P71" s="155"/>
      <c r="R71" s="199" t="s">
        <v>40</v>
      </c>
      <c r="S71" s="199"/>
      <c r="T71" s="200"/>
      <c r="U71" s="155"/>
      <c r="V71" s="155"/>
      <c r="W71" s="155"/>
      <c r="X71" s="155"/>
      <c r="Y71" s="155"/>
      <c r="Z71" s="155"/>
      <c r="AA71" s="155"/>
      <c r="AB71" s="155"/>
      <c r="AC71" s="155"/>
      <c r="AD71" s="155"/>
      <c r="AE71" s="155"/>
      <c r="AF71" s="155"/>
      <c r="AG71" s="155"/>
      <c r="AI71" s="199" t="s">
        <v>40</v>
      </c>
      <c r="AJ71" s="199"/>
      <c r="AK71" s="200"/>
      <c r="AL71" s="155"/>
      <c r="AM71" s="155"/>
      <c r="AN71" s="155"/>
      <c r="AO71" s="155"/>
      <c r="AP71" s="155"/>
      <c r="AQ71" s="155"/>
      <c r="AR71" s="155"/>
      <c r="AS71" s="155"/>
      <c r="AT71" s="155"/>
      <c r="AU71" s="155"/>
      <c r="AV71" s="155"/>
      <c r="AW71" s="155"/>
      <c r="AX71" s="155"/>
    </row>
  </sheetData>
  <mergeCells count="48">
    <mergeCell ref="AI61:AI62"/>
    <mergeCell ref="AJ61:AP61"/>
    <mergeCell ref="AR61:AX61"/>
    <mergeCell ref="AI33:AI34"/>
    <mergeCell ref="AJ33:AP33"/>
    <mergeCell ref="AR33:AX33"/>
    <mergeCell ref="AI47:AI48"/>
    <mergeCell ref="AJ47:AP47"/>
    <mergeCell ref="AR47:AX47"/>
    <mergeCell ref="AS4:AV4"/>
    <mergeCell ref="AI5:AI6"/>
    <mergeCell ref="AJ5:AP5"/>
    <mergeCell ref="AR5:AX5"/>
    <mergeCell ref="AI19:AI20"/>
    <mergeCell ref="AJ19:AP19"/>
    <mergeCell ref="AR19:AX19"/>
    <mergeCell ref="AA47:AG47"/>
    <mergeCell ref="A5:A6"/>
    <mergeCell ref="A19:A20"/>
    <mergeCell ref="J19:P19"/>
    <mergeCell ref="A47:A48"/>
    <mergeCell ref="J47:P47"/>
    <mergeCell ref="A33:A34"/>
    <mergeCell ref="J33:P33"/>
    <mergeCell ref="B47:H47"/>
    <mergeCell ref="S47:Y47"/>
    <mergeCell ref="R47:R48"/>
    <mergeCell ref="B5:H5"/>
    <mergeCell ref="S5:Y5"/>
    <mergeCell ref="B19:H19"/>
    <mergeCell ref="S19:Y19"/>
    <mergeCell ref="B33:H33"/>
    <mergeCell ref="AA61:AG61"/>
    <mergeCell ref="A61:A62"/>
    <mergeCell ref="J61:P61"/>
    <mergeCell ref="R61:R62"/>
    <mergeCell ref="B61:H61"/>
    <mergeCell ref="S61:Y61"/>
    <mergeCell ref="S33:Y33"/>
    <mergeCell ref="K4:N4"/>
    <mergeCell ref="AB4:AE4"/>
    <mergeCell ref="R33:R34"/>
    <mergeCell ref="AA33:AG33"/>
    <mergeCell ref="J5:P5"/>
    <mergeCell ref="AA5:AG5"/>
    <mergeCell ref="R19:R20"/>
    <mergeCell ref="AA19:AG19"/>
    <mergeCell ref="R5:R6"/>
  </mergeCells>
  <conditionalFormatting sqref="H7:H8 H10:H11">
    <cfRule type="cellIs" dxfId="2205" priority="773" stopIfTrue="1" operator="equal">
      <formula>0</formula>
    </cfRule>
    <cfRule type="cellIs" dxfId="2204" priority="774" stopIfTrue="1" operator="greaterThanOrEqual">
      <formula>100</formula>
    </cfRule>
    <cfRule type="cellIs" dxfId="2203" priority="775" stopIfTrue="1" operator="between">
      <formula>99.999</formula>
      <formula>94.999</formula>
    </cfRule>
    <cfRule type="cellIs" dxfId="2202" priority="776" stopIfTrue="1" operator="lessThan">
      <formula>94.999</formula>
    </cfRule>
  </conditionalFormatting>
  <conditionalFormatting sqref="H9">
    <cfRule type="cellIs" dxfId="2201" priority="769" stopIfTrue="1" operator="equal">
      <formula>0</formula>
    </cfRule>
    <cfRule type="cellIs" dxfId="2200" priority="770" stopIfTrue="1" operator="greaterThanOrEqual">
      <formula>100</formula>
    </cfRule>
    <cfRule type="cellIs" dxfId="2199" priority="771" stopIfTrue="1" operator="between">
      <formula>99.999</formula>
      <formula>94.999</formula>
    </cfRule>
    <cfRule type="cellIs" dxfId="2198" priority="772" stopIfTrue="1" operator="lessThan">
      <formula>94.999</formula>
    </cfRule>
  </conditionalFormatting>
  <conditionalFormatting sqref="H64:H65">
    <cfRule type="cellIs" dxfId="2197" priority="657" stopIfTrue="1" operator="equal">
      <formula>0</formula>
    </cfRule>
    <cfRule type="cellIs" dxfId="2196" priority="658" stopIfTrue="1" operator="greaterThanOrEqual">
      <formula>100</formula>
    </cfRule>
    <cfRule type="cellIs" dxfId="2195" priority="659" stopIfTrue="1" operator="between">
      <formula>99.999</formula>
      <formula>94.999</formula>
    </cfRule>
    <cfRule type="cellIs" dxfId="2194" priority="660" stopIfTrue="1" operator="lessThan">
      <formula>94.999</formula>
    </cfRule>
  </conditionalFormatting>
  <conditionalFormatting sqref="H63">
    <cfRule type="cellIs" dxfId="2193" priority="633" stopIfTrue="1" operator="equal">
      <formula>0</formula>
    </cfRule>
    <cfRule type="cellIs" dxfId="2192" priority="634" stopIfTrue="1" operator="greaterThanOrEqual">
      <formula>100</formula>
    </cfRule>
    <cfRule type="cellIs" dxfId="2191" priority="635" stopIfTrue="1" operator="between">
      <formula>99.999</formula>
      <formula>94.999</formula>
    </cfRule>
    <cfRule type="cellIs" dxfId="2190" priority="636" stopIfTrue="1" operator="lessThan">
      <formula>94.999</formula>
    </cfRule>
  </conditionalFormatting>
  <conditionalFormatting sqref="P9">
    <cfRule type="cellIs" dxfId="2189" priority="481" stopIfTrue="1" operator="equal">
      <formula>0</formula>
    </cfRule>
    <cfRule type="cellIs" dxfId="2188" priority="482" stopIfTrue="1" operator="greaterThanOrEqual">
      <formula>100</formula>
    </cfRule>
    <cfRule type="cellIs" dxfId="2187" priority="483" stopIfTrue="1" operator="between">
      <formula>99.999</formula>
      <formula>94.999</formula>
    </cfRule>
    <cfRule type="cellIs" dxfId="2186" priority="484" stopIfTrue="1" operator="lessThan">
      <formula>94.999</formula>
    </cfRule>
  </conditionalFormatting>
  <conditionalFormatting sqref="F7:F8 F10:F11">
    <cfRule type="cellIs" dxfId="2185" priority="493" stopIfTrue="1" operator="equal">
      <formula>0</formula>
    </cfRule>
    <cfRule type="cellIs" dxfId="2184" priority="494" stopIfTrue="1" operator="greaterThanOrEqual">
      <formula>100</formula>
    </cfRule>
    <cfRule type="cellIs" dxfId="2183" priority="495" stopIfTrue="1" operator="between">
      <formula>99.999</formula>
      <formula>94.999</formula>
    </cfRule>
    <cfRule type="cellIs" dxfId="2182" priority="496" stopIfTrue="1" operator="lessThan">
      <formula>94.999</formula>
    </cfRule>
  </conditionalFormatting>
  <conditionalFormatting sqref="F9">
    <cfRule type="cellIs" dxfId="2181" priority="489" stopIfTrue="1" operator="equal">
      <formula>0</formula>
    </cfRule>
    <cfRule type="cellIs" dxfId="2180" priority="490" stopIfTrue="1" operator="greaterThanOrEqual">
      <formula>100</formula>
    </cfRule>
    <cfRule type="cellIs" dxfId="2179" priority="491" stopIfTrue="1" operator="between">
      <formula>99.999</formula>
      <formula>94.999</formula>
    </cfRule>
    <cfRule type="cellIs" dxfId="2178" priority="492" stopIfTrue="1" operator="lessThan">
      <formula>94.999</formula>
    </cfRule>
  </conditionalFormatting>
  <conditionalFormatting sqref="P7:P8 P10:P11">
    <cfRule type="cellIs" dxfId="2177" priority="485" stopIfTrue="1" operator="equal">
      <formula>0</formula>
    </cfRule>
    <cfRule type="cellIs" dxfId="2176" priority="486" stopIfTrue="1" operator="greaterThanOrEqual">
      <formula>100</formula>
    </cfRule>
    <cfRule type="cellIs" dxfId="2175" priority="487" stopIfTrue="1" operator="between">
      <formula>99.999</formula>
      <formula>94.999</formula>
    </cfRule>
    <cfRule type="cellIs" dxfId="2174" priority="488" stopIfTrue="1" operator="lessThan">
      <formula>94.999</formula>
    </cfRule>
  </conditionalFormatting>
  <conditionalFormatting sqref="N7:N8 N10:N11">
    <cfRule type="cellIs" dxfId="2173" priority="477" stopIfTrue="1" operator="equal">
      <formula>0</formula>
    </cfRule>
    <cfRule type="cellIs" dxfId="2172" priority="478" stopIfTrue="1" operator="greaterThanOrEqual">
      <formula>100</formula>
    </cfRule>
    <cfRule type="cellIs" dxfId="2171" priority="479" stopIfTrue="1" operator="between">
      <formula>99.999</formula>
      <formula>94.999</formula>
    </cfRule>
    <cfRule type="cellIs" dxfId="2170" priority="480" stopIfTrue="1" operator="lessThan">
      <formula>94.999</formula>
    </cfRule>
  </conditionalFormatting>
  <conditionalFormatting sqref="N9">
    <cfRule type="cellIs" dxfId="2169" priority="473" stopIfTrue="1" operator="equal">
      <formula>0</formula>
    </cfRule>
    <cfRule type="cellIs" dxfId="2168" priority="474" stopIfTrue="1" operator="greaterThanOrEqual">
      <formula>100</formula>
    </cfRule>
    <cfRule type="cellIs" dxfId="2167" priority="475" stopIfTrue="1" operator="between">
      <formula>99.999</formula>
      <formula>94.999</formula>
    </cfRule>
    <cfRule type="cellIs" dxfId="2166" priority="476" stopIfTrue="1" operator="lessThan">
      <formula>94.999</formula>
    </cfRule>
  </conditionalFormatting>
  <conditionalFormatting sqref="Y7:Y8 Y10:Y11">
    <cfRule type="cellIs" dxfId="2165" priority="469" stopIfTrue="1" operator="equal">
      <formula>0</formula>
    </cfRule>
    <cfRule type="cellIs" dxfId="2164" priority="470" stopIfTrue="1" operator="greaterThanOrEqual">
      <formula>100</formula>
    </cfRule>
    <cfRule type="cellIs" dxfId="2163" priority="471" stopIfTrue="1" operator="between">
      <formula>99.999</formula>
      <formula>94.999</formula>
    </cfRule>
    <cfRule type="cellIs" dxfId="2162" priority="472" stopIfTrue="1" operator="lessThan">
      <formula>94.999</formula>
    </cfRule>
  </conditionalFormatting>
  <conditionalFormatting sqref="Y9">
    <cfRule type="cellIs" dxfId="2161" priority="465" stopIfTrue="1" operator="equal">
      <formula>0</formula>
    </cfRule>
    <cfRule type="cellIs" dxfId="2160" priority="466" stopIfTrue="1" operator="greaterThanOrEqual">
      <formula>100</formula>
    </cfRule>
    <cfRule type="cellIs" dxfId="2159" priority="467" stopIfTrue="1" operator="between">
      <formula>99.999</formula>
      <formula>94.999</formula>
    </cfRule>
    <cfRule type="cellIs" dxfId="2158" priority="468" stopIfTrue="1" operator="lessThan">
      <formula>94.999</formula>
    </cfRule>
  </conditionalFormatting>
  <conditionalFormatting sqref="W7:W8 W10:W11">
    <cfRule type="cellIs" dxfId="2157" priority="461" stopIfTrue="1" operator="equal">
      <formula>0</formula>
    </cfRule>
    <cfRule type="cellIs" dxfId="2156" priority="462" stopIfTrue="1" operator="greaterThanOrEqual">
      <formula>100</formula>
    </cfRule>
    <cfRule type="cellIs" dxfId="2155" priority="463" stopIfTrue="1" operator="between">
      <formula>99.999</formula>
      <formula>94.999</formula>
    </cfRule>
    <cfRule type="cellIs" dxfId="2154" priority="464" stopIfTrue="1" operator="lessThan">
      <formula>94.999</formula>
    </cfRule>
  </conditionalFormatting>
  <conditionalFormatting sqref="W9">
    <cfRule type="cellIs" dxfId="2153" priority="457" stopIfTrue="1" operator="equal">
      <formula>0</formula>
    </cfRule>
    <cfRule type="cellIs" dxfId="2152" priority="458" stopIfTrue="1" operator="greaterThanOrEqual">
      <formula>100</formula>
    </cfRule>
    <cfRule type="cellIs" dxfId="2151" priority="459" stopIfTrue="1" operator="between">
      <formula>99.999</formula>
      <formula>94.999</formula>
    </cfRule>
    <cfRule type="cellIs" dxfId="2150" priority="460" stopIfTrue="1" operator="lessThan">
      <formula>94.999</formula>
    </cfRule>
  </conditionalFormatting>
  <conditionalFormatting sqref="AG7:AG8 AG10:AG11">
    <cfRule type="cellIs" dxfId="2149" priority="453" stopIfTrue="1" operator="equal">
      <formula>0</formula>
    </cfRule>
    <cfRule type="cellIs" dxfId="2148" priority="454" stopIfTrue="1" operator="greaterThanOrEqual">
      <formula>100</formula>
    </cfRule>
    <cfRule type="cellIs" dxfId="2147" priority="455" stopIfTrue="1" operator="between">
      <formula>99.999</formula>
      <formula>94.999</formula>
    </cfRule>
    <cfRule type="cellIs" dxfId="2146" priority="456" stopIfTrue="1" operator="lessThan">
      <formula>94.999</formula>
    </cfRule>
  </conditionalFormatting>
  <conditionalFormatting sqref="AG9">
    <cfRule type="cellIs" dxfId="2145" priority="449" stopIfTrue="1" operator="equal">
      <formula>0</formula>
    </cfRule>
    <cfRule type="cellIs" dxfId="2144" priority="450" stopIfTrue="1" operator="greaterThanOrEqual">
      <formula>100</formula>
    </cfRule>
    <cfRule type="cellIs" dxfId="2143" priority="451" stopIfTrue="1" operator="between">
      <formula>99.999</formula>
      <formula>94.999</formula>
    </cfRule>
    <cfRule type="cellIs" dxfId="2142" priority="452" stopIfTrue="1" operator="lessThan">
      <formula>94.999</formula>
    </cfRule>
  </conditionalFormatting>
  <conditionalFormatting sqref="AE7:AE8 AE10:AE11">
    <cfRule type="cellIs" dxfId="2141" priority="445" stopIfTrue="1" operator="equal">
      <formula>0</formula>
    </cfRule>
    <cfRule type="cellIs" dxfId="2140" priority="446" stopIfTrue="1" operator="greaterThanOrEqual">
      <formula>100</formula>
    </cfRule>
    <cfRule type="cellIs" dxfId="2139" priority="447" stopIfTrue="1" operator="between">
      <formula>99.999</formula>
      <formula>94.999</formula>
    </cfRule>
    <cfRule type="cellIs" dxfId="2138" priority="448" stopIfTrue="1" operator="lessThan">
      <formula>94.999</formula>
    </cfRule>
  </conditionalFormatting>
  <conditionalFormatting sqref="AE9">
    <cfRule type="cellIs" dxfId="2137" priority="441" stopIfTrue="1" operator="equal">
      <formula>0</formula>
    </cfRule>
    <cfRule type="cellIs" dxfId="2136" priority="442" stopIfTrue="1" operator="greaterThanOrEqual">
      <formula>100</formula>
    </cfRule>
    <cfRule type="cellIs" dxfId="2135" priority="443" stopIfTrue="1" operator="between">
      <formula>99.999</formula>
      <formula>94.999</formula>
    </cfRule>
    <cfRule type="cellIs" dxfId="2134" priority="444" stopIfTrue="1" operator="lessThan">
      <formula>94.999</formula>
    </cfRule>
  </conditionalFormatting>
  <conditionalFormatting sqref="H21:H22 H24:H25">
    <cfRule type="cellIs" dxfId="2133" priority="405" stopIfTrue="1" operator="equal">
      <formula>0</formula>
    </cfRule>
    <cfRule type="cellIs" dxfId="2132" priority="406" stopIfTrue="1" operator="greaterThanOrEqual">
      <formula>100</formula>
    </cfRule>
    <cfRule type="cellIs" dxfId="2131" priority="407" stopIfTrue="1" operator="between">
      <formula>99.999</formula>
      <formula>94.999</formula>
    </cfRule>
    <cfRule type="cellIs" dxfId="2130" priority="408" stopIfTrue="1" operator="lessThan">
      <formula>94.999</formula>
    </cfRule>
  </conditionalFormatting>
  <conditionalFormatting sqref="H23">
    <cfRule type="cellIs" dxfId="2129" priority="401" stopIfTrue="1" operator="equal">
      <formula>0</formula>
    </cfRule>
    <cfRule type="cellIs" dxfId="2128" priority="402" stopIfTrue="1" operator="greaterThanOrEqual">
      <formula>100</formula>
    </cfRule>
    <cfRule type="cellIs" dxfId="2127" priority="403" stopIfTrue="1" operator="between">
      <formula>99.999</formula>
      <formula>94.999</formula>
    </cfRule>
    <cfRule type="cellIs" dxfId="2126" priority="404" stopIfTrue="1" operator="lessThan">
      <formula>94.999</formula>
    </cfRule>
  </conditionalFormatting>
  <conditionalFormatting sqref="P23">
    <cfRule type="cellIs" dxfId="2125" priority="385" stopIfTrue="1" operator="equal">
      <formula>0</formula>
    </cfRule>
    <cfRule type="cellIs" dxfId="2124" priority="386" stopIfTrue="1" operator="greaterThanOrEqual">
      <formula>100</formula>
    </cfRule>
    <cfRule type="cellIs" dxfId="2123" priority="387" stopIfTrue="1" operator="between">
      <formula>99.999</formula>
      <formula>94.999</formula>
    </cfRule>
    <cfRule type="cellIs" dxfId="2122" priority="388" stopIfTrue="1" operator="lessThan">
      <formula>94.999</formula>
    </cfRule>
  </conditionalFormatting>
  <conditionalFormatting sqref="F21:F22 F24:F25">
    <cfRule type="cellIs" dxfId="2121" priority="397" stopIfTrue="1" operator="equal">
      <formula>0</formula>
    </cfRule>
    <cfRule type="cellIs" dxfId="2120" priority="398" stopIfTrue="1" operator="greaterThanOrEqual">
      <formula>100</formula>
    </cfRule>
    <cfRule type="cellIs" dxfId="2119" priority="399" stopIfTrue="1" operator="between">
      <formula>99.999</formula>
      <formula>94.999</formula>
    </cfRule>
    <cfRule type="cellIs" dxfId="2118" priority="400" stopIfTrue="1" operator="lessThan">
      <formula>94.999</formula>
    </cfRule>
  </conditionalFormatting>
  <conditionalFormatting sqref="F23">
    <cfRule type="cellIs" dxfId="2117" priority="393" stopIfTrue="1" operator="equal">
      <formula>0</formula>
    </cfRule>
    <cfRule type="cellIs" dxfId="2116" priority="394" stopIfTrue="1" operator="greaterThanOrEqual">
      <formula>100</formula>
    </cfRule>
    <cfRule type="cellIs" dxfId="2115" priority="395" stopIfTrue="1" operator="between">
      <formula>99.999</formula>
      <formula>94.999</formula>
    </cfRule>
    <cfRule type="cellIs" dxfId="2114" priority="396" stopIfTrue="1" operator="lessThan">
      <formula>94.999</formula>
    </cfRule>
  </conditionalFormatting>
  <conditionalFormatting sqref="P21:P22 P24:P25">
    <cfRule type="cellIs" dxfId="2113" priority="389" stopIfTrue="1" operator="equal">
      <formula>0</formula>
    </cfRule>
    <cfRule type="cellIs" dxfId="2112" priority="390" stopIfTrue="1" operator="greaterThanOrEqual">
      <formula>100</formula>
    </cfRule>
    <cfRule type="cellIs" dxfId="2111" priority="391" stopIfTrue="1" operator="between">
      <formula>99.999</formula>
      <formula>94.999</formula>
    </cfRule>
    <cfRule type="cellIs" dxfId="2110" priority="392" stopIfTrue="1" operator="lessThan">
      <formula>94.999</formula>
    </cfRule>
  </conditionalFormatting>
  <conditionalFormatting sqref="N21:N22 N24:N25">
    <cfRule type="cellIs" dxfId="2109" priority="381" stopIfTrue="1" operator="equal">
      <formula>0</formula>
    </cfRule>
    <cfRule type="cellIs" dxfId="2108" priority="382" stopIfTrue="1" operator="greaterThanOrEqual">
      <formula>100</formula>
    </cfRule>
    <cfRule type="cellIs" dxfId="2107" priority="383" stopIfTrue="1" operator="between">
      <formula>99.999</formula>
      <formula>94.999</formula>
    </cfRule>
    <cfRule type="cellIs" dxfId="2106" priority="384" stopIfTrue="1" operator="lessThan">
      <formula>94.999</formula>
    </cfRule>
  </conditionalFormatting>
  <conditionalFormatting sqref="N23">
    <cfRule type="cellIs" dxfId="2105" priority="377" stopIfTrue="1" operator="equal">
      <formula>0</formula>
    </cfRule>
    <cfRule type="cellIs" dxfId="2104" priority="378" stopIfTrue="1" operator="greaterThanOrEqual">
      <formula>100</formula>
    </cfRule>
    <cfRule type="cellIs" dxfId="2103" priority="379" stopIfTrue="1" operator="between">
      <formula>99.999</formula>
      <formula>94.999</formula>
    </cfRule>
    <cfRule type="cellIs" dxfId="2102" priority="380" stopIfTrue="1" operator="lessThan">
      <formula>94.999</formula>
    </cfRule>
  </conditionalFormatting>
  <conditionalFormatting sqref="Y21:Y22 Y24:Y25">
    <cfRule type="cellIs" dxfId="2101" priority="373" stopIfTrue="1" operator="equal">
      <formula>0</formula>
    </cfRule>
    <cfRule type="cellIs" dxfId="2100" priority="374" stopIfTrue="1" operator="greaterThanOrEqual">
      <formula>100</formula>
    </cfRule>
    <cfRule type="cellIs" dxfId="2099" priority="375" stopIfTrue="1" operator="between">
      <formula>99.999</formula>
      <formula>94.999</formula>
    </cfRule>
    <cfRule type="cellIs" dxfId="2098" priority="376" stopIfTrue="1" operator="lessThan">
      <formula>94.999</formula>
    </cfRule>
  </conditionalFormatting>
  <conditionalFormatting sqref="Y23">
    <cfRule type="cellIs" dxfId="2097" priority="369" stopIfTrue="1" operator="equal">
      <formula>0</formula>
    </cfRule>
    <cfRule type="cellIs" dxfId="2096" priority="370" stopIfTrue="1" operator="greaterThanOrEqual">
      <formula>100</formula>
    </cfRule>
    <cfRule type="cellIs" dxfId="2095" priority="371" stopIfTrue="1" operator="between">
      <formula>99.999</formula>
      <formula>94.999</formula>
    </cfRule>
    <cfRule type="cellIs" dxfId="2094" priority="372" stopIfTrue="1" operator="lessThan">
      <formula>94.999</formula>
    </cfRule>
  </conditionalFormatting>
  <conditionalFormatting sqref="AG23">
    <cfRule type="cellIs" dxfId="2093" priority="353" stopIfTrue="1" operator="equal">
      <formula>0</formula>
    </cfRule>
    <cfRule type="cellIs" dxfId="2092" priority="354" stopIfTrue="1" operator="greaterThanOrEqual">
      <formula>100</formula>
    </cfRule>
    <cfRule type="cellIs" dxfId="2091" priority="355" stopIfTrue="1" operator="between">
      <formula>99.999</formula>
      <formula>94.999</formula>
    </cfRule>
    <cfRule type="cellIs" dxfId="2090" priority="356" stopIfTrue="1" operator="lessThan">
      <formula>94.999</formula>
    </cfRule>
  </conditionalFormatting>
  <conditionalFormatting sqref="W21:W22 W24:W25">
    <cfRule type="cellIs" dxfId="2089" priority="365" stopIfTrue="1" operator="equal">
      <formula>0</formula>
    </cfRule>
    <cfRule type="cellIs" dxfId="2088" priority="366" stopIfTrue="1" operator="greaterThanOrEqual">
      <formula>100</formula>
    </cfRule>
    <cfRule type="cellIs" dxfId="2087" priority="367" stopIfTrue="1" operator="between">
      <formula>99.999</formula>
      <formula>94.999</formula>
    </cfRule>
    <cfRule type="cellIs" dxfId="2086" priority="368" stopIfTrue="1" operator="lessThan">
      <formula>94.999</formula>
    </cfRule>
  </conditionalFormatting>
  <conditionalFormatting sqref="W23">
    <cfRule type="cellIs" dxfId="2085" priority="361" stopIfTrue="1" operator="equal">
      <formula>0</formula>
    </cfRule>
    <cfRule type="cellIs" dxfId="2084" priority="362" stopIfTrue="1" operator="greaterThanOrEqual">
      <formula>100</formula>
    </cfRule>
    <cfRule type="cellIs" dxfId="2083" priority="363" stopIfTrue="1" operator="between">
      <formula>99.999</formula>
      <formula>94.999</formula>
    </cfRule>
    <cfRule type="cellIs" dxfId="2082" priority="364" stopIfTrue="1" operator="lessThan">
      <formula>94.999</formula>
    </cfRule>
  </conditionalFormatting>
  <conditionalFormatting sqref="AG21:AG22 AG24:AG25">
    <cfRule type="cellIs" dxfId="2081" priority="357" stopIfTrue="1" operator="equal">
      <formula>0</formula>
    </cfRule>
    <cfRule type="cellIs" dxfId="2080" priority="358" stopIfTrue="1" operator="greaterThanOrEqual">
      <formula>100</formula>
    </cfRule>
    <cfRule type="cellIs" dxfId="2079" priority="359" stopIfTrue="1" operator="between">
      <formula>99.999</formula>
      <formula>94.999</formula>
    </cfRule>
    <cfRule type="cellIs" dxfId="2078" priority="360" stopIfTrue="1" operator="lessThan">
      <formula>94.999</formula>
    </cfRule>
  </conditionalFormatting>
  <conditionalFormatting sqref="AE21:AE22 AE24:AE25">
    <cfRule type="cellIs" dxfId="2077" priority="349" stopIfTrue="1" operator="equal">
      <formula>0</formula>
    </cfRule>
    <cfRule type="cellIs" dxfId="2076" priority="350" stopIfTrue="1" operator="greaterThanOrEqual">
      <formula>100</formula>
    </cfRule>
    <cfRule type="cellIs" dxfId="2075" priority="351" stopIfTrue="1" operator="between">
      <formula>99.999</formula>
      <formula>94.999</formula>
    </cfRule>
    <cfRule type="cellIs" dxfId="2074" priority="352" stopIfTrue="1" operator="lessThan">
      <formula>94.999</formula>
    </cfRule>
  </conditionalFormatting>
  <conditionalFormatting sqref="AE23">
    <cfRule type="cellIs" dxfId="2073" priority="345" stopIfTrue="1" operator="equal">
      <formula>0</formula>
    </cfRule>
    <cfRule type="cellIs" dxfId="2072" priority="346" stopIfTrue="1" operator="greaterThanOrEqual">
      <formula>100</formula>
    </cfRule>
    <cfRule type="cellIs" dxfId="2071" priority="347" stopIfTrue="1" operator="between">
      <formula>99.999</formula>
      <formula>94.999</formula>
    </cfRule>
    <cfRule type="cellIs" dxfId="2070" priority="348" stopIfTrue="1" operator="lessThan">
      <formula>94.999</formula>
    </cfRule>
  </conditionalFormatting>
  <conditionalFormatting sqref="H35:H36 H38:H39">
    <cfRule type="cellIs" dxfId="2069" priority="341" stopIfTrue="1" operator="equal">
      <formula>0</formula>
    </cfRule>
    <cfRule type="cellIs" dxfId="2068" priority="342" stopIfTrue="1" operator="greaterThanOrEqual">
      <formula>100</formula>
    </cfRule>
    <cfRule type="cellIs" dxfId="2067" priority="343" stopIfTrue="1" operator="between">
      <formula>99.999</formula>
      <formula>94.999</formula>
    </cfRule>
    <cfRule type="cellIs" dxfId="2066" priority="344" stopIfTrue="1" operator="lessThan">
      <formula>94.999</formula>
    </cfRule>
  </conditionalFormatting>
  <conditionalFormatting sqref="H37">
    <cfRule type="cellIs" dxfId="2065" priority="337" stopIfTrue="1" operator="equal">
      <formula>0</formula>
    </cfRule>
    <cfRule type="cellIs" dxfId="2064" priority="338" stopIfTrue="1" operator="greaterThanOrEqual">
      <formula>100</formula>
    </cfRule>
    <cfRule type="cellIs" dxfId="2063" priority="339" stopIfTrue="1" operator="between">
      <formula>99.999</formula>
      <formula>94.999</formula>
    </cfRule>
    <cfRule type="cellIs" dxfId="2062" priority="340" stopIfTrue="1" operator="lessThan">
      <formula>94.999</formula>
    </cfRule>
  </conditionalFormatting>
  <conditionalFormatting sqref="P37">
    <cfRule type="cellIs" dxfId="2061" priority="321" stopIfTrue="1" operator="equal">
      <formula>0</formula>
    </cfRule>
    <cfRule type="cellIs" dxfId="2060" priority="322" stopIfTrue="1" operator="greaterThanOrEqual">
      <formula>100</formula>
    </cfRule>
    <cfRule type="cellIs" dxfId="2059" priority="323" stopIfTrue="1" operator="between">
      <formula>99.999</formula>
      <formula>94.999</formula>
    </cfRule>
    <cfRule type="cellIs" dxfId="2058" priority="324" stopIfTrue="1" operator="lessThan">
      <formula>94.999</formula>
    </cfRule>
  </conditionalFormatting>
  <conditionalFormatting sqref="F35:F36 F38:F39">
    <cfRule type="cellIs" dxfId="2057" priority="333" stopIfTrue="1" operator="equal">
      <formula>0</formula>
    </cfRule>
    <cfRule type="cellIs" dxfId="2056" priority="334" stopIfTrue="1" operator="greaterThanOrEqual">
      <formula>100</formula>
    </cfRule>
    <cfRule type="cellIs" dxfId="2055" priority="335" stopIfTrue="1" operator="between">
      <formula>99.999</formula>
      <formula>94.999</formula>
    </cfRule>
    <cfRule type="cellIs" dxfId="2054" priority="336" stopIfTrue="1" operator="lessThan">
      <formula>94.999</formula>
    </cfRule>
  </conditionalFormatting>
  <conditionalFormatting sqref="F37">
    <cfRule type="cellIs" dxfId="2053" priority="329" stopIfTrue="1" operator="equal">
      <formula>0</formula>
    </cfRule>
    <cfRule type="cellIs" dxfId="2052" priority="330" stopIfTrue="1" operator="greaterThanOrEqual">
      <formula>100</formula>
    </cfRule>
    <cfRule type="cellIs" dxfId="2051" priority="331" stopIfTrue="1" operator="between">
      <formula>99.999</formula>
      <formula>94.999</formula>
    </cfRule>
    <cfRule type="cellIs" dxfId="2050" priority="332" stopIfTrue="1" operator="lessThan">
      <formula>94.999</formula>
    </cfRule>
  </conditionalFormatting>
  <conditionalFormatting sqref="P35:P36 P38:P39">
    <cfRule type="cellIs" dxfId="2049" priority="325" stopIfTrue="1" operator="equal">
      <formula>0</formula>
    </cfRule>
    <cfRule type="cellIs" dxfId="2048" priority="326" stopIfTrue="1" operator="greaterThanOrEqual">
      <formula>100</formula>
    </cfRule>
    <cfRule type="cellIs" dxfId="2047" priority="327" stopIfTrue="1" operator="between">
      <formula>99.999</formula>
      <formula>94.999</formula>
    </cfRule>
    <cfRule type="cellIs" dxfId="2046" priority="328" stopIfTrue="1" operator="lessThan">
      <formula>94.999</formula>
    </cfRule>
  </conditionalFormatting>
  <conditionalFormatting sqref="N35:N36 N38:N39">
    <cfRule type="cellIs" dxfId="2045" priority="317" stopIfTrue="1" operator="equal">
      <formula>0</formula>
    </cfRule>
    <cfRule type="cellIs" dxfId="2044" priority="318" stopIfTrue="1" operator="greaterThanOrEqual">
      <formula>100</formula>
    </cfRule>
    <cfRule type="cellIs" dxfId="2043" priority="319" stopIfTrue="1" operator="between">
      <formula>99.999</formula>
      <formula>94.999</formula>
    </cfRule>
    <cfRule type="cellIs" dxfId="2042" priority="320" stopIfTrue="1" operator="lessThan">
      <formula>94.999</formula>
    </cfRule>
  </conditionalFormatting>
  <conditionalFormatting sqref="N37">
    <cfRule type="cellIs" dxfId="2041" priority="313" stopIfTrue="1" operator="equal">
      <formula>0</formula>
    </cfRule>
    <cfRule type="cellIs" dxfId="2040" priority="314" stopIfTrue="1" operator="greaterThanOrEqual">
      <formula>100</formula>
    </cfRule>
    <cfRule type="cellIs" dxfId="2039" priority="315" stopIfTrue="1" operator="between">
      <formula>99.999</formula>
      <formula>94.999</formula>
    </cfRule>
    <cfRule type="cellIs" dxfId="2038" priority="316" stopIfTrue="1" operator="lessThan">
      <formula>94.999</formula>
    </cfRule>
  </conditionalFormatting>
  <conditionalFormatting sqref="Y35:Y36 Y38:Y39">
    <cfRule type="cellIs" dxfId="2037" priority="309" stopIfTrue="1" operator="equal">
      <formula>0</formula>
    </cfRule>
    <cfRule type="cellIs" dxfId="2036" priority="310" stopIfTrue="1" operator="greaterThanOrEqual">
      <formula>100</formula>
    </cfRule>
    <cfRule type="cellIs" dxfId="2035" priority="311" stopIfTrue="1" operator="between">
      <formula>99.999</formula>
      <formula>94.999</formula>
    </cfRule>
    <cfRule type="cellIs" dxfId="2034" priority="312" stopIfTrue="1" operator="lessThan">
      <formula>94.999</formula>
    </cfRule>
  </conditionalFormatting>
  <conditionalFormatting sqref="Y37">
    <cfRule type="cellIs" dxfId="2033" priority="305" stopIfTrue="1" operator="equal">
      <formula>0</formula>
    </cfRule>
    <cfRule type="cellIs" dxfId="2032" priority="306" stopIfTrue="1" operator="greaterThanOrEqual">
      <formula>100</formula>
    </cfRule>
    <cfRule type="cellIs" dxfId="2031" priority="307" stopIfTrue="1" operator="between">
      <formula>99.999</formula>
      <formula>94.999</formula>
    </cfRule>
    <cfRule type="cellIs" dxfId="2030" priority="308" stopIfTrue="1" operator="lessThan">
      <formula>94.999</formula>
    </cfRule>
  </conditionalFormatting>
  <conditionalFormatting sqref="AG37">
    <cfRule type="cellIs" dxfId="2029" priority="289" stopIfTrue="1" operator="equal">
      <formula>0</formula>
    </cfRule>
    <cfRule type="cellIs" dxfId="2028" priority="290" stopIfTrue="1" operator="greaterThanOrEqual">
      <formula>100</formula>
    </cfRule>
    <cfRule type="cellIs" dxfId="2027" priority="291" stopIfTrue="1" operator="between">
      <formula>99.999</formula>
      <formula>94.999</formula>
    </cfRule>
    <cfRule type="cellIs" dxfId="2026" priority="292" stopIfTrue="1" operator="lessThan">
      <formula>94.999</formula>
    </cfRule>
  </conditionalFormatting>
  <conditionalFormatting sqref="W35:W36 W38:W39">
    <cfRule type="cellIs" dxfId="2025" priority="301" stopIfTrue="1" operator="equal">
      <formula>0</formula>
    </cfRule>
    <cfRule type="cellIs" dxfId="2024" priority="302" stopIfTrue="1" operator="greaterThanOrEqual">
      <formula>100</formula>
    </cfRule>
    <cfRule type="cellIs" dxfId="2023" priority="303" stopIfTrue="1" operator="between">
      <formula>99.999</formula>
      <formula>94.999</formula>
    </cfRule>
    <cfRule type="cellIs" dxfId="2022" priority="304" stopIfTrue="1" operator="lessThan">
      <formula>94.999</formula>
    </cfRule>
  </conditionalFormatting>
  <conditionalFormatting sqref="W37">
    <cfRule type="cellIs" dxfId="2021" priority="297" stopIfTrue="1" operator="equal">
      <formula>0</formula>
    </cfRule>
    <cfRule type="cellIs" dxfId="2020" priority="298" stopIfTrue="1" operator="greaterThanOrEqual">
      <formula>100</formula>
    </cfRule>
    <cfRule type="cellIs" dxfId="2019" priority="299" stopIfTrue="1" operator="between">
      <formula>99.999</formula>
      <formula>94.999</formula>
    </cfRule>
    <cfRule type="cellIs" dxfId="2018" priority="300" stopIfTrue="1" operator="lessThan">
      <formula>94.999</formula>
    </cfRule>
  </conditionalFormatting>
  <conditionalFormatting sqref="AG35:AG36 AG38:AG39">
    <cfRule type="cellIs" dxfId="2017" priority="293" stopIfTrue="1" operator="equal">
      <formula>0</formula>
    </cfRule>
    <cfRule type="cellIs" dxfId="2016" priority="294" stopIfTrue="1" operator="greaterThanOrEqual">
      <formula>100</formula>
    </cfRule>
    <cfRule type="cellIs" dxfId="2015" priority="295" stopIfTrue="1" operator="between">
      <formula>99.999</formula>
      <formula>94.999</formula>
    </cfRule>
    <cfRule type="cellIs" dxfId="2014" priority="296" stopIfTrue="1" operator="lessThan">
      <formula>94.999</formula>
    </cfRule>
  </conditionalFormatting>
  <conditionalFormatting sqref="AE35:AE36 AE38:AE39">
    <cfRule type="cellIs" dxfId="2013" priority="285" stopIfTrue="1" operator="equal">
      <formula>0</formula>
    </cfRule>
    <cfRule type="cellIs" dxfId="2012" priority="286" stopIfTrue="1" operator="greaterThanOrEqual">
      <formula>100</formula>
    </cfRule>
    <cfRule type="cellIs" dxfId="2011" priority="287" stopIfTrue="1" operator="between">
      <formula>99.999</formula>
      <formula>94.999</formula>
    </cfRule>
    <cfRule type="cellIs" dxfId="2010" priority="288" stopIfTrue="1" operator="lessThan">
      <formula>94.999</formula>
    </cfRule>
  </conditionalFormatting>
  <conditionalFormatting sqref="AE37">
    <cfRule type="cellIs" dxfId="2009" priority="281" stopIfTrue="1" operator="equal">
      <formula>0</formula>
    </cfRule>
    <cfRule type="cellIs" dxfId="2008" priority="282" stopIfTrue="1" operator="greaterThanOrEqual">
      <formula>100</formula>
    </cfRule>
    <cfRule type="cellIs" dxfId="2007" priority="283" stopIfTrue="1" operator="between">
      <formula>99.999</formula>
      <formula>94.999</formula>
    </cfRule>
    <cfRule type="cellIs" dxfId="2006" priority="284" stopIfTrue="1" operator="lessThan">
      <formula>94.999</formula>
    </cfRule>
  </conditionalFormatting>
  <conditionalFormatting sqref="H49:H50 H52:H53">
    <cfRule type="cellIs" dxfId="2005" priority="277" stopIfTrue="1" operator="equal">
      <formula>0</formula>
    </cfRule>
    <cfRule type="cellIs" dxfId="2004" priority="278" stopIfTrue="1" operator="greaterThanOrEqual">
      <formula>100</formula>
    </cfRule>
    <cfRule type="cellIs" dxfId="2003" priority="279" stopIfTrue="1" operator="between">
      <formula>99.999</formula>
      <formula>94.999</formula>
    </cfRule>
    <cfRule type="cellIs" dxfId="2002" priority="280" stopIfTrue="1" operator="lessThan">
      <formula>94.999</formula>
    </cfRule>
  </conditionalFormatting>
  <conditionalFormatting sqref="H51">
    <cfRule type="cellIs" dxfId="2001" priority="273" stopIfTrue="1" operator="equal">
      <formula>0</formula>
    </cfRule>
    <cfRule type="cellIs" dxfId="2000" priority="274" stopIfTrue="1" operator="greaterThanOrEqual">
      <formula>100</formula>
    </cfRule>
    <cfRule type="cellIs" dxfId="1999" priority="275" stopIfTrue="1" operator="between">
      <formula>99.999</formula>
      <formula>94.999</formula>
    </cfRule>
    <cfRule type="cellIs" dxfId="1998" priority="276" stopIfTrue="1" operator="lessThan">
      <formula>94.999</formula>
    </cfRule>
  </conditionalFormatting>
  <conditionalFormatting sqref="P51">
    <cfRule type="cellIs" dxfId="1997" priority="257" stopIfTrue="1" operator="equal">
      <formula>0</formula>
    </cfRule>
    <cfRule type="cellIs" dxfId="1996" priority="258" stopIfTrue="1" operator="greaterThanOrEqual">
      <formula>100</formula>
    </cfRule>
    <cfRule type="cellIs" dxfId="1995" priority="259" stopIfTrue="1" operator="between">
      <formula>99.999</formula>
      <formula>94.999</formula>
    </cfRule>
    <cfRule type="cellIs" dxfId="1994" priority="260" stopIfTrue="1" operator="lessThan">
      <formula>94.999</formula>
    </cfRule>
  </conditionalFormatting>
  <conditionalFormatting sqref="F49:F50 F52:F53">
    <cfRule type="cellIs" dxfId="1993" priority="269" stopIfTrue="1" operator="equal">
      <formula>0</formula>
    </cfRule>
    <cfRule type="cellIs" dxfId="1992" priority="270" stopIfTrue="1" operator="greaterThanOrEqual">
      <formula>100</formula>
    </cfRule>
    <cfRule type="cellIs" dxfId="1991" priority="271" stopIfTrue="1" operator="between">
      <formula>99.999</formula>
      <formula>94.999</formula>
    </cfRule>
    <cfRule type="cellIs" dxfId="1990" priority="272" stopIfTrue="1" operator="lessThan">
      <formula>94.999</formula>
    </cfRule>
  </conditionalFormatting>
  <conditionalFormatting sqref="F51">
    <cfRule type="cellIs" dxfId="1989" priority="265" stopIfTrue="1" operator="equal">
      <formula>0</formula>
    </cfRule>
    <cfRule type="cellIs" dxfId="1988" priority="266" stopIfTrue="1" operator="greaterThanOrEqual">
      <formula>100</formula>
    </cfRule>
    <cfRule type="cellIs" dxfId="1987" priority="267" stopIfTrue="1" operator="between">
      <formula>99.999</formula>
      <formula>94.999</formula>
    </cfRule>
    <cfRule type="cellIs" dxfId="1986" priority="268" stopIfTrue="1" operator="lessThan">
      <formula>94.999</formula>
    </cfRule>
  </conditionalFormatting>
  <conditionalFormatting sqref="P49:P50 P52:P53">
    <cfRule type="cellIs" dxfId="1985" priority="261" stopIfTrue="1" operator="equal">
      <formula>0</formula>
    </cfRule>
    <cfRule type="cellIs" dxfId="1984" priority="262" stopIfTrue="1" operator="greaterThanOrEqual">
      <formula>100</formula>
    </cfRule>
    <cfRule type="cellIs" dxfId="1983" priority="263" stopIfTrue="1" operator="between">
      <formula>99.999</formula>
      <formula>94.999</formula>
    </cfRule>
    <cfRule type="cellIs" dxfId="1982" priority="264" stopIfTrue="1" operator="lessThan">
      <formula>94.999</formula>
    </cfRule>
  </conditionalFormatting>
  <conditionalFormatting sqref="N49:N50 N52:N53">
    <cfRule type="cellIs" dxfId="1981" priority="253" stopIfTrue="1" operator="equal">
      <formula>0</formula>
    </cfRule>
    <cfRule type="cellIs" dxfId="1980" priority="254" stopIfTrue="1" operator="greaterThanOrEqual">
      <formula>100</formula>
    </cfRule>
    <cfRule type="cellIs" dxfId="1979" priority="255" stopIfTrue="1" operator="between">
      <formula>99.999</formula>
      <formula>94.999</formula>
    </cfRule>
    <cfRule type="cellIs" dxfId="1978" priority="256" stopIfTrue="1" operator="lessThan">
      <formula>94.999</formula>
    </cfRule>
  </conditionalFormatting>
  <conditionalFormatting sqref="N51">
    <cfRule type="cellIs" dxfId="1977" priority="249" stopIfTrue="1" operator="equal">
      <formula>0</formula>
    </cfRule>
    <cfRule type="cellIs" dxfId="1976" priority="250" stopIfTrue="1" operator="greaterThanOrEqual">
      <formula>100</formula>
    </cfRule>
    <cfRule type="cellIs" dxfId="1975" priority="251" stopIfTrue="1" operator="between">
      <formula>99.999</formula>
      <formula>94.999</formula>
    </cfRule>
    <cfRule type="cellIs" dxfId="1974" priority="252" stopIfTrue="1" operator="lessThan">
      <formula>94.999</formula>
    </cfRule>
  </conditionalFormatting>
  <conditionalFormatting sqref="Y49:Y50 Y52:Y53">
    <cfRule type="cellIs" dxfId="1973" priority="245" stopIfTrue="1" operator="equal">
      <formula>0</formula>
    </cfRule>
    <cfRule type="cellIs" dxfId="1972" priority="246" stopIfTrue="1" operator="greaterThanOrEqual">
      <formula>100</formula>
    </cfRule>
    <cfRule type="cellIs" dxfId="1971" priority="247" stopIfTrue="1" operator="between">
      <formula>99.999</formula>
      <formula>94.999</formula>
    </cfRule>
    <cfRule type="cellIs" dxfId="1970" priority="248" stopIfTrue="1" operator="lessThan">
      <formula>94.999</formula>
    </cfRule>
  </conditionalFormatting>
  <conditionalFormatting sqref="Y51">
    <cfRule type="cellIs" dxfId="1969" priority="241" stopIfTrue="1" operator="equal">
      <formula>0</formula>
    </cfRule>
    <cfRule type="cellIs" dxfId="1968" priority="242" stopIfTrue="1" operator="greaterThanOrEqual">
      <formula>100</formula>
    </cfRule>
    <cfRule type="cellIs" dxfId="1967" priority="243" stopIfTrue="1" operator="between">
      <formula>99.999</formula>
      <formula>94.999</formula>
    </cfRule>
    <cfRule type="cellIs" dxfId="1966" priority="244" stopIfTrue="1" operator="lessThan">
      <formula>94.999</formula>
    </cfRule>
  </conditionalFormatting>
  <conditionalFormatting sqref="AG51">
    <cfRule type="cellIs" dxfId="1965" priority="225" stopIfTrue="1" operator="equal">
      <formula>0</formula>
    </cfRule>
    <cfRule type="cellIs" dxfId="1964" priority="226" stopIfTrue="1" operator="greaterThanOrEqual">
      <formula>100</formula>
    </cfRule>
    <cfRule type="cellIs" dxfId="1963" priority="227" stopIfTrue="1" operator="between">
      <formula>99.999</formula>
      <formula>94.999</formula>
    </cfRule>
    <cfRule type="cellIs" dxfId="1962" priority="228" stopIfTrue="1" operator="lessThan">
      <formula>94.999</formula>
    </cfRule>
  </conditionalFormatting>
  <conditionalFormatting sqref="W49:W50 W52:W53">
    <cfRule type="cellIs" dxfId="1961" priority="237" stopIfTrue="1" operator="equal">
      <formula>0</formula>
    </cfRule>
    <cfRule type="cellIs" dxfId="1960" priority="238" stopIfTrue="1" operator="greaterThanOrEqual">
      <formula>100</formula>
    </cfRule>
    <cfRule type="cellIs" dxfId="1959" priority="239" stopIfTrue="1" operator="between">
      <formula>99.999</formula>
      <formula>94.999</formula>
    </cfRule>
    <cfRule type="cellIs" dxfId="1958" priority="240" stopIfTrue="1" operator="lessThan">
      <formula>94.999</formula>
    </cfRule>
  </conditionalFormatting>
  <conditionalFormatting sqref="W51">
    <cfRule type="cellIs" dxfId="1957" priority="233" stopIfTrue="1" operator="equal">
      <formula>0</formula>
    </cfRule>
    <cfRule type="cellIs" dxfId="1956" priority="234" stopIfTrue="1" operator="greaterThanOrEqual">
      <formula>100</formula>
    </cfRule>
    <cfRule type="cellIs" dxfId="1955" priority="235" stopIfTrue="1" operator="between">
      <formula>99.999</formula>
      <formula>94.999</formula>
    </cfRule>
    <cfRule type="cellIs" dxfId="1954" priority="236" stopIfTrue="1" operator="lessThan">
      <formula>94.999</formula>
    </cfRule>
  </conditionalFormatting>
  <conditionalFormatting sqref="AG49:AG50 AG52:AG53">
    <cfRule type="cellIs" dxfId="1953" priority="229" stopIfTrue="1" operator="equal">
      <formula>0</formula>
    </cfRule>
    <cfRule type="cellIs" dxfId="1952" priority="230" stopIfTrue="1" operator="greaterThanOrEqual">
      <formula>100</formula>
    </cfRule>
    <cfRule type="cellIs" dxfId="1951" priority="231" stopIfTrue="1" operator="between">
      <formula>99.999</formula>
      <formula>94.999</formula>
    </cfRule>
    <cfRule type="cellIs" dxfId="1950" priority="232" stopIfTrue="1" operator="lessThan">
      <formula>94.999</formula>
    </cfRule>
  </conditionalFormatting>
  <conditionalFormatting sqref="AE49:AE50 AE52:AE53">
    <cfRule type="cellIs" dxfId="1949" priority="221" stopIfTrue="1" operator="equal">
      <formula>0</formula>
    </cfRule>
    <cfRule type="cellIs" dxfId="1948" priority="222" stopIfTrue="1" operator="greaterThanOrEqual">
      <formula>100</formula>
    </cfRule>
    <cfRule type="cellIs" dxfId="1947" priority="223" stopIfTrue="1" operator="between">
      <formula>99.999</formula>
      <formula>94.999</formula>
    </cfRule>
    <cfRule type="cellIs" dxfId="1946" priority="224" stopIfTrue="1" operator="lessThan">
      <formula>94.999</formula>
    </cfRule>
  </conditionalFormatting>
  <conditionalFormatting sqref="AE51">
    <cfRule type="cellIs" dxfId="1945" priority="217" stopIfTrue="1" operator="equal">
      <formula>0</formula>
    </cfRule>
    <cfRule type="cellIs" dxfId="1944" priority="218" stopIfTrue="1" operator="greaterThanOrEqual">
      <formula>100</formula>
    </cfRule>
    <cfRule type="cellIs" dxfId="1943" priority="219" stopIfTrue="1" operator="between">
      <formula>99.999</formula>
      <formula>94.999</formula>
    </cfRule>
    <cfRule type="cellIs" dxfId="1942" priority="220" stopIfTrue="1" operator="lessThan">
      <formula>94.999</formula>
    </cfRule>
  </conditionalFormatting>
  <conditionalFormatting sqref="F64:F65">
    <cfRule type="cellIs" dxfId="1941" priority="213" stopIfTrue="1" operator="equal">
      <formula>0</formula>
    </cfRule>
    <cfRule type="cellIs" dxfId="1940" priority="214" stopIfTrue="1" operator="greaterThanOrEqual">
      <formula>100</formula>
    </cfRule>
    <cfRule type="cellIs" dxfId="1939" priority="215" stopIfTrue="1" operator="between">
      <formula>99.999</formula>
      <formula>94.999</formula>
    </cfRule>
    <cfRule type="cellIs" dxfId="1938" priority="216" stopIfTrue="1" operator="lessThan">
      <formula>94.999</formula>
    </cfRule>
  </conditionalFormatting>
  <conditionalFormatting sqref="F63">
    <cfRule type="cellIs" dxfId="1937" priority="209" stopIfTrue="1" operator="equal">
      <formula>0</formula>
    </cfRule>
    <cfRule type="cellIs" dxfId="1936" priority="210" stopIfTrue="1" operator="greaterThanOrEqual">
      <formula>100</formula>
    </cfRule>
    <cfRule type="cellIs" dxfId="1935" priority="211" stopIfTrue="1" operator="between">
      <formula>99.999</formula>
      <formula>94.999</formula>
    </cfRule>
    <cfRule type="cellIs" dxfId="1934" priority="212" stopIfTrue="1" operator="lessThan">
      <formula>94.999</formula>
    </cfRule>
  </conditionalFormatting>
  <conditionalFormatting sqref="P64:P65">
    <cfRule type="cellIs" dxfId="1933" priority="205" stopIfTrue="1" operator="equal">
      <formula>0</formula>
    </cfRule>
    <cfRule type="cellIs" dxfId="1932" priority="206" stopIfTrue="1" operator="greaterThanOrEqual">
      <formula>100</formula>
    </cfRule>
    <cfRule type="cellIs" dxfId="1931" priority="207" stopIfTrue="1" operator="between">
      <formula>99.999</formula>
      <formula>94.999</formula>
    </cfRule>
    <cfRule type="cellIs" dxfId="1930" priority="208" stopIfTrue="1" operator="lessThan">
      <formula>94.999</formula>
    </cfRule>
  </conditionalFormatting>
  <conditionalFormatting sqref="P63">
    <cfRule type="cellIs" dxfId="1929" priority="201" stopIfTrue="1" operator="equal">
      <formula>0</formula>
    </cfRule>
    <cfRule type="cellIs" dxfId="1928" priority="202" stopIfTrue="1" operator="greaterThanOrEqual">
      <formula>100</formula>
    </cfRule>
    <cfRule type="cellIs" dxfId="1927" priority="203" stopIfTrue="1" operator="between">
      <formula>99.999</formula>
      <formula>94.999</formula>
    </cfRule>
    <cfRule type="cellIs" dxfId="1926" priority="204" stopIfTrue="1" operator="lessThan">
      <formula>94.999</formula>
    </cfRule>
  </conditionalFormatting>
  <conditionalFormatting sqref="N64:N65">
    <cfRule type="cellIs" dxfId="1925" priority="197" stopIfTrue="1" operator="equal">
      <formula>0</formula>
    </cfRule>
    <cfRule type="cellIs" dxfId="1924" priority="198" stopIfTrue="1" operator="greaterThanOrEqual">
      <formula>100</formula>
    </cfRule>
    <cfRule type="cellIs" dxfId="1923" priority="199" stopIfTrue="1" operator="between">
      <formula>99.999</formula>
      <formula>94.999</formula>
    </cfRule>
    <cfRule type="cellIs" dxfId="1922" priority="200" stopIfTrue="1" operator="lessThan">
      <formula>94.999</formula>
    </cfRule>
  </conditionalFormatting>
  <conditionalFormatting sqref="N63">
    <cfRule type="cellIs" dxfId="1921" priority="193" stopIfTrue="1" operator="equal">
      <formula>0</formula>
    </cfRule>
    <cfRule type="cellIs" dxfId="1920" priority="194" stopIfTrue="1" operator="greaterThanOrEqual">
      <formula>100</formula>
    </cfRule>
    <cfRule type="cellIs" dxfId="1919" priority="195" stopIfTrue="1" operator="between">
      <formula>99.999</formula>
      <formula>94.999</formula>
    </cfRule>
    <cfRule type="cellIs" dxfId="1918" priority="196" stopIfTrue="1" operator="lessThan">
      <formula>94.999</formula>
    </cfRule>
  </conditionalFormatting>
  <conditionalFormatting sqref="Y64:Y65">
    <cfRule type="cellIs" dxfId="1917" priority="189" stopIfTrue="1" operator="equal">
      <formula>0</formula>
    </cfRule>
    <cfRule type="cellIs" dxfId="1916" priority="190" stopIfTrue="1" operator="greaterThanOrEqual">
      <formula>100</formula>
    </cfRule>
    <cfRule type="cellIs" dxfId="1915" priority="191" stopIfTrue="1" operator="between">
      <formula>99.999</formula>
      <formula>94.999</formula>
    </cfRule>
    <cfRule type="cellIs" dxfId="1914" priority="192" stopIfTrue="1" operator="lessThan">
      <formula>94.999</formula>
    </cfRule>
  </conditionalFormatting>
  <conditionalFormatting sqref="Y63">
    <cfRule type="cellIs" dxfId="1913" priority="185" stopIfTrue="1" operator="equal">
      <formula>0</formula>
    </cfRule>
    <cfRule type="cellIs" dxfId="1912" priority="186" stopIfTrue="1" operator="greaterThanOrEqual">
      <formula>100</formula>
    </cfRule>
    <cfRule type="cellIs" dxfId="1911" priority="187" stopIfTrue="1" operator="between">
      <formula>99.999</formula>
      <formula>94.999</formula>
    </cfRule>
    <cfRule type="cellIs" dxfId="1910" priority="188" stopIfTrue="1" operator="lessThan">
      <formula>94.999</formula>
    </cfRule>
  </conditionalFormatting>
  <conditionalFormatting sqref="W64:W65">
    <cfRule type="cellIs" dxfId="1909" priority="181" stopIfTrue="1" operator="equal">
      <formula>0</formula>
    </cfRule>
    <cfRule type="cellIs" dxfId="1908" priority="182" stopIfTrue="1" operator="greaterThanOrEqual">
      <formula>100</formula>
    </cfRule>
    <cfRule type="cellIs" dxfId="1907" priority="183" stopIfTrue="1" operator="between">
      <formula>99.999</formula>
      <formula>94.999</formula>
    </cfRule>
    <cfRule type="cellIs" dxfId="1906" priority="184" stopIfTrue="1" operator="lessThan">
      <formula>94.999</formula>
    </cfRule>
  </conditionalFormatting>
  <conditionalFormatting sqref="W63">
    <cfRule type="cellIs" dxfId="1905" priority="177" stopIfTrue="1" operator="equal">
      <formula>0</formula>
    </cfRule>
    <cfRule type="cellIs" dxfId="1904" priority="178" stopIfTrue="1" operator="greaterThanOrEqual">
      <formula>100</formula>
    </cfRule>
    <cfRule type="cellIs" dxfId="1903" priority="179" stopIfTrue="1" operator="between">
      <formula>99.999</formula>
      <formula>94.999</formula>
    </cfRule>
    <cfRule type="cellIs" dxfId="1902" priority="180" stopIfTrue="1" operator="lessThan">
      <formula>94.999</formula>
    </cfRule>
  </conditionalFormatting>
  <conditionalFormatting sqref="AG64:AG65">
    <cfRule type="cellIs" dxfId="1901" priority="173" stopIfTrue="1" operator="equal">
      <formula>0</formula>
    </cfRule>
    <cfRule type="cellIs" dxfId="1900" priority="174" stopIfTrue="1" operator="greaterThanOrEqual">
      <formula>100</formula>
    </cfRule>
    <cfRule type="cellIs" dxfId="1899" priority="175" stopIfTrue="1" operator="between">
      <formula>99.999</formula>
      <formula>94.999</formula>
    </cfRule>
    <cfRule type="cellIs" dxfId="1898" priority="176" stopIfTrue="1" operator="lessThan">
      <formula>94.999</formula>
    </cfRule>
  </conditionalFormatting>
  <conditionalFormatting sqref="AG63">
    <cfRule type="cellIs" dxfId="1897" priority="169" stopIfTrue="1" operator="equal">
      <formula>0</formula>
    </cfRule>
    <cfRule type="cellIs" dxfId="1896" priority="170" stopIfTrue="1" operator="greaterThanOrEqual">
      <formula>100</formula>
    </cfRule>
    <cfRule type="cellIs" dxfId="1895" priority="171" stopIfTrue="1" operator="between">
      <formula>99.999</formula>
      <formula>94.999</formula>
    </cfRule>
    <cfRule type="cellIs" dxfId="1894" priority="172" stopIfTrue="1" operator="lessThan">
      <formula>94.999</formula>
    </cfRule>
  </conditionalFormatting>
  <conditionalFormatting sqref="AE64:AE65">
    <cfRule type="cellIs" dxfId="1893" priority="165" stopIfTrue="1" operator="equal">
      <formula>0</formula>
    </cfRule>
    <cfRule type="cellIs" dxfId="1892" priority="166" stopIfTrue="1" operator="greaterThanOrEqual">
      <formula>100</formula>
    </cfRule>
    <cfRule type="cellIs" dxfId="1891" priority="167" stopIfTrue="1" operator="between">
      <formula>99.999</formula>
      <formula>94.999</formula>
    </cfRule>
    <cfRule type="cellIs" dxfId="1890" priority="168" stopIfTrue="1" operator="lessThan">
      <formula>94.999</formula>
    </cfRule>
  </conditionalFormatting>
  <conditionalFormatting sqref="AE63">
    <cfRule type="cellIs" dxfId="1889" priority="161" stopIfTrue="1" operator="equal">
      <formula>0</formula>
    </cfRule>
    <cfRule type="cellIs" dxfId="1888" priority="162" stopIfTrue="1" operator="greaterThanOrEqual">
      <formula>100</formula>
    </cfRule>
    <cfRule type="cellIs" dxfId="1887" priority="163" stopIfTrue="1" operator="between">
      <formula>99.999</formula>
      <formula>94.999</formula>
    </cfRule>
    <cfRule type="cellIs" dxfId="1886" priority="164" stopIfTrue="1" operator="lessThan">
      <formula>94.999</formula>
    </cfRule>
  </conditionalFormatting>
  <conditionalFormatting sqref="AP7:AP8 AP10:AP11">
    <cfRule type="cellIs" dxfId="1885" priority="157" stopIfTrue="1" operator="equal">
      <formula>0</formula>
    </cfRule>
    <cfRule type="cellIs" dxfId="1884" priority="158" stopIfTrue="1" operator="greaterThanOrEqual">
      <formula>100</formula>
    </cfRule>
    <cfRule type="cellIs" dxfId="1883" priority="159" stopIfTrue="1" operator="between">
      <formula>99.999</formula>
      <formula>94.999</formula>
    </cfRule>
    <cfRule type="cellIs" dxfId="1882" priority="160" stopIfTrue="1" operator="lessThan">
      <formula>94.999</formula>
    </cfRule>
  </conditionalFormatting>
  <conditionalFormatting sqref="AP9">
    <cfRule type="cellIs" dxfId="1881" priority="153" stopIfTrue="1" operator="equal">
      <formula>0</formula>
    </cfRule>
    <cfRule type="cellIs" dxfId="1880" priority="154" stopIfTrue="1" operator="greaterThanOrEqual">
      <formula>100</formula>
    </cfRule>
    <cfRule type="cellIs" dxfId="1879" priority="155" stopIfTrue="1" operator="between">
      <formula>99.999</formula>
      <formula>94.999</formula>
    </cfRule>
    <cfRule type="cellIs" dxfId="1878" priority="156" stopIfTrue="1" operator="lessThan">
      <formula>94.999</formula>
    </cfRule>
  </conditionalFormatting>
  <conditionalFormatting sqref="AN7:AN8 AN10:AN11">
    <cfRule type="cellIs" dxfId="1877" priority="149" stopIfTrue="1" operator="equal">
      <formula>0</formula>
    </cfRule>
    <cfRule type="cellIs" dxfId="1876" priority="150" stopIfTrue="1" operator="greaterThanOrEqual">
      <formula>100</formula>
    </cfRule>
    <cfRule type="cellIs" dxfId="1875" priority="151" stopIfTrue="1" operator="between">
      <formula>99.999</formula>
      <formula>94.999</formula>
    </cfRule>
    <cfRule type="cellIs" dxfId="1874" priority="152" stopIfTrue="1" operator="lessThan">
      <formula>94.999</formula>
    </cfRule>
  </conditionalFormatting>
  <conditionalFormatting sqref="AN9">
    <cfRule type="cellIs" dxfId="1873" priority="145" stopIfTrue="1" operator="equal">
      <formula>0</formula>
    </cfRule>
    <cfRule type="cellIs" dxfId="1872" priority="146" stopIfTrue="1" operator="greaterThanOrEqual">
      <formula>100</formula>
    </cfRule>
    <cfRule type="cellIs" dxfId="1871" priority="147" stopIfTrue="1" operator="between">
      <formula>99.999</formula>
      <formula>94.999</formula>
    </cfRule>
    <cfRule type="cellIs" dxfId="1870" priority="148" stopIfTrue="1" operator="lessThan">
      <formula>94.999</formula>
    </cfRule>
  </conditionalFormatting>
  <conditionalFormatting sqref="AX7:AX8 AX10:AX11">
    <cfRule type="cellIs" dxfId="1869" priority="141" stopIfTrue="1" operator="equal">
      <formula>0</formula>
    </cfRule>
    <cfRule type="cellIs" dxfId="1868" priority="142" stopIfTrue="1" operator="greaterThanOrEqual">
      <formula>100</formula>
    </cfRule>
    <cfRule type="cellIs" dxfId="1867" priority="143" stopIfTrue="1" operator="between">
      <formula>99.999</formula>
      <formula>94.999</formula>
    </cfRule>
    <cfRule type="cellIs" dxfId="1866" priority="144" stopIfTrue="1" operator="lessThan">
      <formula>94.999</formula>
    </cfRule>
  </conditionalFormatting>
  <conditionalFormatting sqref="AX9">
    <cfRule type="cellIs" dxfId="1865" priority="137" stopIfTrue="1" operator="equal">
      <formula>0</formula>
    </cfRule>
    <cfRule type="cellIs" dxfId="1864" priority="138" stopIfTrue="1" operator="greaterThanOrEqual">
      <formula>100</formula>
    </cfRule>
    <cfRule type="cellIs" dxfId="1863" priority="139" stopIfTrue="1" operator="between">
      <formula>99.999</formula>
      <formula>94.999</formula>
    </cfRule>
    <cfRule type="cellIs" dxfId="1862" priority="140" stopIfTrue="1" operator="lessThan">
      <formula>94.999</formula>
    </cfRule>
  </conditionalFormatting>
  <conditionalFormatting sqref="AV7:AV8 AV10:AV11">
    <cfRule type="cellIs" dxfId="1861" priority="133" stopIfTrue="1" operator="equal">
      <formula>0</formula>
    </cfRule>
    <cfRule type="cellIs" dxfId="1860" priority="134" stopIfTrue="1" operator="greaterThanOrEqual">
      <formula>100</formula>
    </cfRule>
    <cfRule type="cellIs" dxfId="1859" priority="135" stopIfTrue="1" operator="between">
      <formula>99.999</formula>
      <formula>94.999</formula>
    </cfRule>
    <cfRule type="cellIs" dxfId="1858" priority="136" stopIfTrue="1" operator="lessThan">
      <formula>94.999</formula>
    </cfRule>
  </conditionalFormatting>
  <conditionalFormatting sqref="AV9">
    <cfRule type="cellIs" dxfId="1857" priority="129" stopIfTrue="1" operator="equal">
      <formula>0</formula>
    </cfRule>
    <cfRule type="cellIs" dxfId="1856" priority="130" stopIfTrue="1" operator="greaterThanOrEqual">
      <formula>100</formula>
    </cfRule>
    <cfRule type="cellIs" dxfId="1855" priority="131" stopIfTrue="1" operator="between">
      <formula>99.999</formula>
      <formula>94.999</formula>
    </cfRule>
    <cfRule type="cellIs" dxfId="1854" priority="132" stopIfTrue="1" operator="lessThan">
      <formula>94.999</formula>
    </cfRule>
  </conditionalFormatting>
  <conditionalFormatting sqref="AP21:AP22 AP24:AP25">
    <cfRule type="cellIs" dxfId="1853" priority="125" stopIfTrue="1" operator="equal">
      <formula>0</formula>
    </cfRule>
    <cfRule type="cellIs" dxfId="1852" priority="126" stopIfTrue="1" operator="greaterThanOrEqual">
      <formula>100</formula>
    </cfRule>
    <cfRule type="cellIs" dxfId="1851" priority="127" stopIfTrue="1" operator="between">
      <formula>99.999</formula>
      <formula>94.999</formula>
    </cfRule>
    <cfRule type="cellIs" dxfId="1850" priority="128" stopIfTrue="1" operator="lessThan">
      <formula>94.999</formula>
    </cfRule>
  </conditionalFormatting>
  <conditionalFormatting sqref="AP23">
    <cfRule type="cellIs" dxfId="1849" priority="121" stopIfTrue="1" operator="equal">
      <formula>0</formula>
    </cfRule>
    <cfRule type="cellIs" dxfId="1848" priority="122" stopIfTrue="1" operator="greaterThanOrEqual">
      <formula>100</formula>
    </cfRule>
    <cfRule type="cellIs" dxfId="1847" priority="123" stopIfTrue="1" operator="between">
      <formula>99.999</formula>
      <formula>94.999</formula>
    </cfRule>
    <cfRule type="cellIs" dxfId="1846" priority="124" stopIfTrue="1" operator="lessThan">
      <formula>94.999</formula>
    </cfRule>
  </conditionalFormatting>
  <conditionalFormatting sqref="AX23">
    <cfRule type="cellIs" dxfId="1845" priority="105" stopIfTrue="1" operator="equal">
      <formula>0</formula>
    </cfRule>
    <cfRule type="cellIs" dxfId="1844" priority="106" stopIfTrue="1" operator="greaterThanOrEqual">
      <formula>100</formula>
    </cfRule>
    <cfRule type="cellIs" dxfId="1843" priority="107" stopIfTrue="1" operator="between">
      <formula>99.999</formula>
      <formula>94.999</formula>
    </cfRule>
    <cfRule type="cellIs" dxfId="1842" priority="108" stopIfTrue="1" operator="lessThan">
      <formula>94.999</formula>
    </cfRule>
  </conditionalFormatting>
  <conditionalFormatting sqref="AN21:AN22 AN24:AN25">
    <cfRule type="cellIs" dxfId="1841" priority="117" stopIfTrue="1" operator="equal">
      <formula>0</formula>
    </cfRule>
    <cfRule type="cellIs" dxfId="1840" priority="118" stopIfTrue="1" operator="greaterThanOrEqual">
      <formula>100</formula>
    </cfRule>
    <cfRule type="cellIs" dxfId="1839" priority="119" stopIfTrue="1" operator="between">
      <formula>99.999</formula>
      <formula>94.999</formula>
    </cfRule>
    <cfRule type="cellIs" dxfId="1838" priority="120" stopIfTrue="1" operator="lessThan">
      <formula>94.999</formula>
    </cfRule>
  </conditionalFormatting>
  <conditionalFormatting sqref="AN23">
    <cfRule type="cellIs" dxfId="1837" priority="113" stopIfTrue="1" operator="equal">
      <formula>0</formula>
    </cfRule>
    <cfRule type="cellIs" dxfId="1836" priority="114" stopIfTrue="1" operator="greaterThanOrEqual">
      <formula>100</formula>
    </cfRule>
    <cfRule type="cellIs" dxfId="1835" priority="115" stopIfTrue="1" operator="between">
      <formula>99.999</formula>
      <formula>94.999</formula>
    </cfRule>
    <cfRule type="cellIs" dxfId="1834" priority="116" stopIfTrue="1" operator="lessThan">
      <formula>94.999</formula>
    </cfRule>
  </conditionalFormatting>
  <conditionalFormatting sqref="AX21:AX22 AX24:AX25">
    <cfRule type="cellIs" dxfId="1833" priority="109" stopIfTrue="1" operator="equal">
      <formula>0</formula>
    </cfRule>
    <cfRule type="cellIs" dxfId="1832" priority="110" stopIfTrue="1" operator="greaterThanOrEqual">
      <formula>100</formula>
    </cfRule>
    <cfRule type="cellIs" dxfId="1831" priority="111" stopIfTrue="1" operator="between">
      <formula>99.999</formula>
      <formula>94.999</formula>
    </cfRule>
    <cfRule type="cellIs" dxfId="1830" priority="112" stopIfTrue="1" operator="lessThan">
      <formula>94.999</formula>
    </cfRule>
  </conditionalFormatting>
  <conditionalFormatting sqref="AV21:AV22 AV24:AV25">
    <cfRule type="cellIs" dxfId="1829" priority="101" stopIfTrue="1" operator="equal">
      <formula>0</formula>
    </cfRule>
    <cfRule type="cellIs" dxfId="1828" priority="102" stopIfTrue="1" operator="greaterThanOrEqual">
      <formula>100</formula>
    </cfRule>
    <cfRule type="cellIs" dxfId="1827" priority="103" stopIfTrue="1" operator="between">
      <formula>99.999</formula>
      <formula>94.999</formula>
    </cfRule>
    <cfRule type="cellIs" dxfId="1826" priority="104" stopIfTrue="1" operator="lessThan">
      <formula>94.999</formula>
    </cfRule>
  </conditionalFormatting>
  <conditionalFormatting sqref="AV23">
    <cfRule type="cellIs" dxfId="1825" priority="97" stopIfTrue="1" operator="equal">
      <formula>0</formula>
    </cfRule>
    <cfRule type="cellIs" dxfId="1824" priority="98" stopIfTrue="1" operator="greaterThanOrEqual">
      <formula>100</formula>
    </cfRule>
    <cfRule type="cellIs" dxfId="1823" priority="99" stopIfTrue="1" operator="between">
      <formula>99.999</formula>
      <formula>94.999</formula>
    </cfRule>
    <cfRule type="cellIs" dxfId="1822" priority="100" stopIfTrue="1" operator="lessThan">
      <formula>94.999</formula>
    </cfRule>
  </conditionalFormatting>
  <conditionalFormatting sqref="AP35:AP36 AP38:AP39">
    <cfRule type="cellIs" dxfId="1821" priority="93" stopIfTrue="1" operator="equal">
      <formula>0</formula>
    </cfRule>
    <cfRule type="cellIs" dxfId="1820" priority="94" stopIfTrue="1" operator="greaterThanOrEqual">
      <formula>100</formula>
    </cfRule>
    <cfRule type="cellIs" dxfId="1819" priority="95" stopIfTrue="1" operator="between">
      <formula>99.999</formula>
      <formula>94.999</formula>
    </cfRule>
    <cfRule type="cellIs" dxfId="1818" priority="96" stopIfTrue="1" operator="lessThan">
      <formula>94.999</formula>
    </cfRule>
  </conditionalFormatting>
  <conditionalFormatting sqref="AP37">
    <cfRule type="cellIs" dxfId="1817" priority="89" stopIfTrue="1" operator="equal">
      <formula>0</formula>
    </cfRule>
    <cfRule type="cellIs" dxfId="1816" priority="90" stopIfTrue="1" operator="greaterThanOrEqual">
      <formula>100</formula>
    </cfRule>
    <cfRule type="cellIs" dxfId="1815" priority="91" stopIfTrue="1" operator="between">
      <formula>99.999</formula>
      <formula>94.999</formula>
    </cfRule>
    <cfRule type="cellIs" dxfId="1814" priority="92" stopIfTrue="1" operator="lessThan">
      <formula>94.999</formula>
    </cfRule>
  </conditionalFormatting>
  <conditionalFormatting sqref="AX37">
    <cfRule type="cellIs" dxfId="1813" priority="73" stopIfTrue="1" operator="equal">
      <formula>0</formula>
    </cfRule>
    <cfRule type="cellIs" dxfId="1812" priority="74" stopIfTrue="1" operator="greaterThanOrEqual">
      <formula>100</formula>
    </cfRule>
    <cfRule type="cellIs" dxfId="1811" priority="75" stopIfTrue="1" operator="between">
      <formula>99.999</formula>
      <formula>94.999</formula>
    </cfRule>
    <cfRule type="cellIs" dxfId="1810" priority="76" stopIfTrue="1" operator="lessThan">
      <formula>94.999</formula>
    </cfRule>
  </conditionalFormatting>
  <conditionalFormatting sqref="AN35:AN36 AN38:AN39">
    <cfRule type="cellIs" dxfId="1809" priority="85" stopIfTrue="1" operator="equal">
      <formula>0</formula>
    </cfRule>
    <cfRule type="cellIs" dxfId="1808" priority="86" stopIfTrue="1" operator="greaterThanOrEqual">
      <formula>100</formula>
    </cfRule>
    <cfRule type="cellIs" dxfId="1807" priority="87" stopIfTrue="1" operator="between">
      <formula>99.999</formula>
      <formula>94.999</formula>
    </cfRule>
    <cfRule type="cellIs" dxfId="1806" priority="88" stopIfTrue="1" operator="lessThan">
      <formula>94.999</formula>
    </cfRule>
  </conditionalFormatting>
  <conditionalFormatting sqref="AN37">
    <cfRule type="cellIs" dxfId="1805" priority="81" stopIfTrue="1" operator="equal">
      <formula>0</formula>
    </cfRule>
    <cfRule type="cellIs" dxfId="1804" priority="82" stopIfTrue="1" operator="greaterThanOrEqual">
      <formula>100</formula>
    </cfRule>
    <cfRule type="cellIs" dxfId="1803" priority="83" stopIfTrue="1" operator="between">
      <formula>99.999</formula>
      <formula>94.999</formula>
    </cfRule>
    <cfRule type="cellIs" dxfId="1802" priority="84" stopIfTrue="1" operator="lessThan">
      <formula>94.999</formula>
    </cfRule>
  </conditionalFormatting>
  <conditionalFormatting sqref="AX35:AX36 AX38:AX39">
    <cfRule type="cellIs" dxfId="1801" priority="77" stopIfTrue="1" operator="equal">
      <formula>0</formula>
    </cfRule>
    <cfRule type="cellIs" dxfId="1800" priority="78" stopIfTrue="1" operator="greaterThanOrEqual">
      <formula>100</formula>
    </cfRule>
    <cfRule type="cellIs" dxfId="1799" priority="79" stopIfTrue="1" operator="between">
      <formula>99.999</formula>
      <formula>94.999</formula>
    </cfRule>
    <cfRule type="cellIs" dxfId="1798" priority="80" stopIfTrue="1" operator="lessThan">
      <formula>94.999</formula>
    </cfRule>
  </conditionalFormatting>
  <conditionalFormatting sqref="AV35:AV36 AV38:AV39">
    <cfRule type="cellIs" dxfId="1797" priority="69" stopIfTrue="1" operator="equal">
      <formula>0</formula>
    </cfRule>
    <cfRule type="cellIs" dxfId="1796" priority="70" stopIfTrue="1" operator="greaterThanOrEqual">
      <formula>100</formula>
    </cfRule>
    <cfRule type="cellIs" dxfId="1795" priority="71" stopIfTrue="1" operator="between">
      <formula>99.999</formula>
      <formula>94.999</formula>
    </cfRule>
    <cfRule type="cellIs" dxfId="1794" priority="72" stopIfTrue="1" operator="lessThan">
      <formula>94.999</formula>
    </cfRule>
  </conditionalFormatting>
  <conditionalFormatting sqref="AV37">
    <cfRule type="cellIs" dxfId="1793" priority="65" stopIfTrue="1" operator="equal">
      <formula>0</formula>
    </cfRule>
    <cfRule type="cellIs" dxfId="1792" priority="66" stopIfTrue="1" operator="greaterThanOrEqual">
      <formula>100</formula>
    </cfRule>
    <cfRule type="cellIs" dxfId="1791" priority="67" stopIfTrue="1" operator="between">
      <formula>99.999</formula>
      <formula>94.999</formula>
    </cfRule>
    <cfRule type="cellIs" dxfId="1790" priority="68" stopIfTrue="1" operator="lessThan">
      <formula>94.999</formula>
    </cfRule>
  </conditionalFormatting>
  <conditionalFormatting sqref="AP49:AP50 AP52:AP53">
    <cfRule type="cellIs" dxfId="1789" priority="61" stopIfTrue="1" operator="equal">
      <formula>0</formula>
    </cfRule>
    <cfRule type="cellIs" dxfId="1788" priority="62" stopIfTrue="1" operator="greaterThanOrEqual">
      <formula>100</formula>
    </cfRule>
    <cfRule type="cellIs" dxfId="1787" priority="63" stopIfTrue="1" operator="between">
      <formula>99.999</formula>
      <formula>94.999</formula>
    </cfRule>
    <cfRule type="cellIs" dxfId="1786" priority="64" stopIfTrue="1" operator="lessThan">
      <formula>94.999</formula>
    </cfRule>
  </conditionalFormatting>
  <conditionalFormatting sqref="AP51">
    <cfRule type="cellIs" dxfId="1785" priority="57" stopIfTrue="1" operator="equal">
      <formula>0</formula>
    </cfRule>
    <cfRule type="cellIs" dxfId="1784" priority="58" stopIfTrue="1" operator="greaterThanOrEqual">
      <formula>100</formula>
    </cfRule>
    <cfRule type="cellIs" dxfId="1783" priority="59" stopIfTrue="1" operator="between">
      <formula>99.999</formula>
      <formula>94.999</formula>
    </cfRule>
    <cfRule type="cellIs" dxfId="1782" priority="60" stopIfTrue="1" operator="lessThan">
      <formula>94.999</formula>
    </cfRule>
  </conditionalFormatting>
  <conditionalFormatting sqref="AX51">
    <cfRule type="cellIs" dxfId="1781" priority="41" stopIfTrue="1" operator="equal">
      <formula>0</formula>
    </cfRule>
    <cfRule type="cellIs" dxfId="1780" priority="42" stopIfTrue="1" operator="greaterThanOrEqual">
      <formula>100</formula>
    </cfRule>
    <cfRule type="cellIs" dxfId="1779" priority="43" stopIfTrue="1" operator="between">
      <formula>99.999</formula>
      <formula>94.999</formula>
    </cfRule>
    <cfRule type="cellIs" dxfId="1778" priority="44" stopIfTrue="1" operator="lessThan">
      <formula>94.999</formula>
    </cfRule>
  </conditionalFormatting>
  <conditionalFormatting sqref="AN49:AN50 AN52:AN53">
    <cfRule type="cellIs" dxfId="1777" priority="53" stopIfTrue="1" operator="equal">
      <formula>0</formula>
    </cfRule>
    <cfRule type="cellIs" dxfId="1776" priority="54" stopIfTrue="1" operator="greaterThanOrEqual">
      <formula>100</formula>
    </cfRule>
    <cfRule type="cellIs" dxfId="1775" priority="55" stopIfTrue="1" operator="between">
      <formula>99.999</formula>
      <formula>94.999</formula>
    </cfRule>
    <cfRule type="cellIs" dxfId="1774" priority="56" stopIfTrue="1" operator="lessThan">
      <formula>94.999</formula>
    </cfRule>
  </conditionalFormatting>
  <conditionalFormatting sqref="AN51">
    <cfRule type="cellIs" dxfId="1773" priority="49" stopIfTrue="1" operator="equal">
      <formula>0</formula>
    </cfRule>
    <cfRule type="cellIs" dxfId="1772" priority="50" stopIfTrue="1" operator="greaterThanOrEqual">
      <formula>100</formula>
    </cfRule>
    <cfRule type="cellIs" dxfId="1771" priority="51" stopIfTrue="1" operator="between">
      <formula>99.999</formula>
      <formula>94.999</formula>
    </cfRule>
    <cfRule type="cellIs" dxfId="1770" priority="52" stopIfTrue="1" operator="lessThan">
      <formula>94.999</formula>
    </cfRule>
  </conditionalFormatting>
  <conditionalFormatting sqref="AX49:AX50 AX52:AX53">
    <cfRule type="cellIs" dxfId="1769" priority="45" stopIfTrue="1" operator="equal">
      <formula>0</formula>
    </cfRule>
    <cfRule type="cellIs" dxfId="1768" priority="46" stopIfTrue="1" operator="greaterThanOrEqual">
      <formula>100</formula>
    </cfRule>
    <cfRule type="cellIs" dxfId="1767" priority="47" stopIfTrue="1" operator="between">
      <formula>99.999</formula>
      <formula>94.999</formula>
    </cfRule>
    <cfRule type="cellIs" dxfId="1766" priority="48" stopIfTrue="1" operator="lessThan">
      <formula>94.999</formula>
    </cfRule>
  </conditionalFormatting>
  <conditionalFormatting sqref="AV49:AV50 AV52:AV53">
    <cfRule type="cellIs" dxfId="1765" priority="37" stopIfTrue="1" operator="equal">
      <formula>0</formula>
    </cfRule>
    <cfRule type="cellIs" dxfId="1764" priority="38" stopIfTrue="1" operator="greaterThanOrEqual">
      <formula>100</formula>
    </cfRule>
    <cfRule type="cellIs" dxfId="1763" priority="39" stopIfTrue="1" operator="between">
      <formula>99.999</formula>
      <formula>94.999</formula>
    </cfRule>
    <cfRule type="cellIs" dxfId="1762" priority="40" stopIfTrue="1" operator="lessThan">
      <formula>94.999</formula>
    </cfRule>
  </conditionalFormatting>
  <conditionalFormatting sqref="AV51">
    <cfRule type="cellIs" dxfId="1761" priority="33" stopIfTrue="1" operator="equal">
      <formula>0</formula>
    </cfRule>
    <cfRule type="cellIs" dxfId="1760" priority="34" stopIfTrue="1" operator="greaterThanOrEqual">
      <formula>100</formula>
    </cfRule>
    <cfRule type="cellIs" dxfId="1759" priority="35" stopIfTrue="1" operator="between">
      <formula>99.999</formula>
      <formula>94.999</formula>
    </cfRule>
    <cfRule type="cellIs" dxfId="1758" priority="36" stopIfTrue="1" operator="lessThan">
      <formula>94.999</formula>
    </cfRule>
  </conditionalFormatting>
  <conditionalFormatting sqref="AP64:AP65">
    <cfRule type="cellIs" dxfId="1757" priority="29" stopIfTrue="1" operator="equal">
      <formula>0</formula>
    </cfRule>
    <cfRule type="cellIs" dxfId="1756" priority="30" stopIfTrue="1" operator="greaterThanOrEqual">
      <formula>100</formula>
    </cfRule>
    <cfRule type="cellIs" dxfId="1755" priority="31" stopIfTrue="1" operator="between">
      <formula>99.999</formula>
      <formula>94.999</formula>
    </cfRule>
    <cfRule type="cellIs" dxfId="1754" priority="32" stopIfTrue="1" operator="lessThan">
      <formula>94.999</formula>
    </cfRule>
  </conditionalFormatting>
  <conditionalFormatting sqref="AP63">
    <cfRule type="cellIs" dxfId="1753" priority="25" stopIfTrue="1" operator="equal">
      <formula>0</formula>
    </cfRule>
    <cfRule type="cellIs" dxfId="1752" priority="26" stopIfTrue="1" operator="greaterThanOrEqual">
      <formula>100</formula>
    </cfRule>
    <cfRule type="cellIs" dxfId="1751" priority="27" stopIfTrue="1" operator="between">
      <formula>99.999</formula>
      <formula>94.999</formula>
    </cfRule>
    <cfRule type="cellIs" dxfId="1750" priority="28" stopIfTrue="1" operator="lessThan">
      <formula>94.999</formula>
    </cfRule>
  </conditionalFormatting>
  <conditionalFormatting sqref="AN64:AN65">
    <cfRule type="cellIs" dxfId="1749" priority="21" stopIfTrue="1" operator="equal">
      <formula>0</formula>
    </cfRule>
    <cfRule type="cellIs" dxfId="1748" priority="22" stopIfTrue="1" operator="greaterThanOrEqual">
      <formula>100</formula>
    </cfRule>
    <cfRule type="cellIs" dxfId="1747" priority="23" stopIfTrue="1" operator="between">
      <formula>99.999</formula>
      <formula>94.999</formula>
    </cfRule>
    <cfRule type="cellIs" dxfId="1746" priority="24" stopIfTrue="1" operator="lessThan">
      <formula>94.999</formula>
    </cfRule>
  </conditionalFormatting>
  <conditionalFormatting sqref="AN63">
    <cfRule type="cellIs" dxfId="1745" priority="17" stopIfTrue="1" operator="equal">
      <formula>0</formula>
    </cfRule>
    <cfRule type="cellIs" dxfId="1744" priority="18" stopIfTrue="1" operator="greaterThanOrEqual">
      <formula>100</formula>
    </cfRule>
    <cfRule type="cellIs" dxfId="1743" priority="19" stopIfTrue="1" operator="between">
      <formula>99.999</formula>
      <formula>94.999</formula>
    </cfRule>
    <cfRule type="cellIs" dxfId="1742" priority="20" stopIfTrue="1" operator="lessThan">
      <formula>94.999</formula>
    </cfRule>
  </conditionalFormatting>
  <conditionalFormatting sqref="AX64:AX65">
    <cfRule type="cellIs" dxfId="1741" priority="13" stopIfTrue="1" operator="equal">
      <formula>0</formula>
    </cfRule>
    <cfRule type="cellIs" dxfId="1740" priority="14" stopIfTrue="1" operator="greaterThanOrEqual">
      <formula>100</formula>
    </cfRule>
    <cfRule type="cellIs" dxfId="1739" priority="15" stopIfTrue="1" operator="between">
      <formula>99.999</formula>
      <formula>94.999</formula>
    </cfRule>
    <cfRule type="cellIs" dxfId="1738" priority="16" stopIfTrue="1" operator="lessThan">
      <formula>94.999</formula>
    </cfRule>
  </conditionalFormatting>
  <conditionalFormatting sqref="AX63">
    <cfRule type="cellIs" dxfId="1737" priority="9" stopIfTrue="1" operator="equal">
      <formula>0</formula>
    </cfRule>
    <cfRule type="cellIs" dxfId="1736" priority="10" stopIfTrue="1" operator="greaterThanOrEqual">
      <formula>100</formula>
    </cfRule>
    <cfRule type="cellIs" dxfId="1735" priority="11" stopIfTrue="1" operator="between">
      <formula>99.999</formula>
      <formula>94.999</formula>
    </cfRule>
    <cfRule type="cellIs" dxfId="1734" priority="12" stopIfTrue="1" operator="lessThan">
      <formula>94.999</formula>
    </cfRule>
  </conditionalFormatting>
  <conditionalFormatting sqref="AV64:AV65">
    <cfRule type="cellIs" dxfId="1733" priority="5" stopIfTrue="1" operator="equal">
      <formula>0</formula>
    </cfRule>
    <cfRule type="cellIs" dxfId="1732" priority="6" stopIfTrue="1" operator="greaterThanOrEqual">
      <formula>100</formula>
    </cfRule>
    <cfRule type="cellIs" dxfId="1731" priority="7" stopIfTrue="1" operator="between">
      <formula>99.999</formula>
      <formula>94.999</formula>
    </cfRule>
    <cfRule type="cellIs" dxfId="1730" priority="8" stopIfTrue="1" operator="lessThan">
      <formula>94.999</formula>
    </cfRule>
  </conditionalFormatting>
  <conditionalFormatting sqref="AV63">
    <cfRule type="cellIs" dxfId="1729" priority="1" stopIfTrue="1" operator="equal">
      <formula>0</formula>
    </cfRule>
    <cfRule type="cellIs" dxfId="1728" priority="2" stopIfTrue="1" operator="greaterThanOrEqual">
      <formula>100</formula>
    </cfRule>
    <cfRule type="cellIs" dxfId="1727" priority="3" stopIfTrue="1" operator="between">
      <formula>99.999</formula>
      <formula>94.999</formula>
    </cfRule>
    <cfRule type="cellIs" dxfId="1726" priority="4" stopIfTrue="1" operator="lessThan">
      <formula>94.999</formula>
    </cfRule>
  </conditionalFormatting>
  <pageMargins left="0.7" right="0.7" top="0.75" bottom="0.75" header="0.3" footer="0.3"/>
  <pageSetup scale="3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J214"/>
  <sheetViews>
    <sheetView zoomScale="90" zoomScaleNormal="90" workbookViewId="0">
      <selection activeCell="S6" sqref="S6:U9"/>
    </sheetView>
  </sheetViews>
  <sheetFormatPr defaultRowHeight="15"/>
  <cols>
    <col min="1" max="1" width="15.140625" customWidth="1"/>
    <col min="2" max="2" width="7.85546875" customWidth="1"/>
    <col min="3" max="3" width="8.42578125" customWidth="1"/>
    <col min="4" max="4" width="7.85546875" customWidth="1"/>
    <col min="5" max="8" width="8.42578125" customWidth="1"/>
    <col min="9" max="9" width="1.7109375" customWidth="1"/>
    <col min="10" max="12" width="9" customWidth="1"/>
    <col min="13" max="13" width="9.140625" customWidth="1"/>
    <col min="14" max="14" width="9.140625" bestFit="1" customWidth="1"/>
    <col min="15" max="15" width="8.85546875" customWidth="1"/>
    <col min="16" max="16" width="6.5703125" customWidth="1"/>
    <col min="17" max="17" width="2.7109375" style="155" customWidth="1"/>
    <col min="18" max="18" width="16.7109375" customWidth="1"/>
    <col min="19" max="21" width="9" customWidth="1"/>
    <col min="22" max="22" width="8.42578125" customWidth="1"/>
    <col min="23" max="23" width="9.7109375" customWidth="1"/>
    <col min="24" max="24" width="8.42578125" bestFit="1" customWidth="1"/>
    <col min="25" max="25" width="7.5703125" customWidth="1"/>
    <col min="26" max="26" width="1.7109375" customWidth="1"/>
    <col min="27" max="29" width="10.28515625" customWidth="1"/>
    <col min="30" max="30" width="8.85546875" customWidth="1"/>
    <col min="31" max="31" width="6.5703125" customWidth="1"/>
    <col min="32" max="32" width="8.85546875" customWidth="1"/>
    <col min="33" max="33" width="8.140625" customWidth="1"/>
  </cols>
  <sheetData>
    <row r="1" spans="1:36" ht="18">
      <c r="A1" s="154" t="s">
        <v>117</v>
      </c>
      <c r="B1" s="155"/>
      <c r="C1" s="155"/>
      <c r="D1" s="155"/>
      <c r="E1" s="155"/>
      <c r="F1" s="155"/>
      <c r="G1" s="155"/>
      <c r="H1" s="155"/>
      <c r="I1" s="155"/>
      <c r="J1" s="155"/>
      <c r="K1" s="155"/>
      <c r="L1" s="155"/>
      <c r="M1" s="155"/>
      <c r="N1" s="155"/>
      <c r="O1" s="155"/>
      <c r="P1" s="155"/>
      <c r="R1" s="155"/>
      <c r="S1" s="155"/>
      <c r="T1" s="155"/>
      <c r="U1" s="155"/>
      <c r="V1" s="155"/>
      <c r="W1" s="155"/>
      <c r="X1" s="155"/>
      <c r="Y1" s="155"/>
      <c r="Z1" s="155"/>
      <c r="AA1" s="155"/>
      <c r="AB1" s="155"/>
      <c r="AC1" s="155"/>
      <c r="AD1" s="155"/>
      <c r="AE1" s="155"/>
      <c r="AF1" s="155"/>
      <c r="AG1" s="155"/>
      <c r="AH1" s="155"/>
      <c r="AI1" s="155"/>
      <c r="AJ1" s="155"/>
    </row>
    <row r="2" spans="1:36" ht="18">
      <c r="A2" s="154" t="s">
        <v>77</v>
      </c>
      <c r="B2" s="154"/>
      <c r="C2" s="155"/>
      <c r="D2" s="155"/>
      <c r="E2" s="155"/>
      <c r="F2" s="155"/>
      <c r="G2" s="155"/>
      <c r="H2" s="155"/>
      <c r="I2" s="155"/>
      <c r="J2" s="155"/>
      <c r="K2" s="155"/>
      <c r="L2" s="155"/>
      <c r="M2" s="155"/>
      <c r="N2" s="155"/>
      <c r="O2" s="155"/>
      <c r="P2" s="155"/>
      <c r="R2" s="155"/>
      <c r="S2" s="155"/>
      <c r="T2" s="155"/>
      <c r="U2" s="155"/>
      <c r="V2" s="155"/>
      <c r="W2" s="155"/>
      <c r="X2" s="155"/>
      <c r="Y2" s="155"/>
      <c r="Z2" s="155"/>
      <c r="AA2" s="155"/>
      <c r="AB2" s="155"/>
      <c r="AC2" s="155"/>
      <c r="AD2" s="155"/>
      <c r="AE2" s="155"/>
      <c r="AF2" s="155"/>
      <c r="AG2" s="155"/>
      <c r="AH2" s="155"/>
      <c r="AI2" s="155"/>
      <c r="AJ2" s="155"/>
    </row>
    <row r="3" spans="1:36" ht="15.75" thickBot="1">
      <c r="A3" s="155"/>
      <c r="B3" s="155"/>
      <c r="C3" s="155"/>
      <c r="D3" s="155"/>
      <c r="E3" s="155"/>
      <c r="F3" s="155"/>
      <c r="G3" s="155"/>
      <c r="H3" s="155"/>
      <c r="I3" s="155"/>
      <c r="J3" s="155"/>
      <c r="K3" s="155"/>
      <c r="L3" s="155"/>
      <c r="M3" s="155"/>
      <c r="N3" s="155"/>
      <c r="O3" s="155"/>
      <c r="P3" s="155"/>
      <c r="R3" s="155"/>
      <c r="S3" s="155"/>
      <c r="T3" s="155"/>
      <c r="U3" s="155"/>
      <c r="V3" s="155"/>
      <c r="W3" s="155"/>
      <c r="X3" s="155"/>
      <c r="Y3" s="155"/>
      <c r="Z3" s="155"/>
      <c r="AA3" s="155"/>
      <c r="AB3" s="155"/>
      <c r="AC3" s="155"/>
      <c r="AD3" s="155"/>
      <c r="AE3" s="155"/>
      <c r="AF3" s="155"/>
      <c r="AG3" s="155"/>
      <c r="AH3" s="155"/>
      <c r="AI3" s="155"/>
      <c r="AJ3" s="155"/>
    </row>
    <row r="4" spans="1:36" ht="18" customHeight="1">
      <c r="A4" s="606" t="s">
        <v>62</v>
      </c>
      <c r="B4" s="588" t="s">
        <v>201</v>
      </c>
      <c r="C4" s="589"/>
      <c r="D4" s="589"/>
      <c r="E4" s="589"/>
      <c r="F4" s="589"/>
      <c r="G4" s="589"/>
      <c r="H4" s="590"/>
      <c r="I4" s="417"/>
      <c r="J4" s="588" t="s">
        <v>202</v>
      </c>
      <c r="K4" s="589"/>
      <c r="L4" s="589"/>
      <c r="M4" s="589"/>
      <c r="N4" s="589"/>
      <c r="O4" s="589"/>
      <c r="P4" s="590"/>
      <c r="R4" s="606" t="s">
        <v>164</v>
      </c>
      <c r="S4" s="588" t="str">
        <f>B4</f>
        <v>February</v>
      </c>
      <c r="T4" s="589"/>
      <c r="U4" s="589"/>
      <c r="V4" s="589"/>
      <c r="W4" s="589"/>
      <c r="X4" s="589"/>
      <c r="Y4" s="590"/>
      <c r="Z4" s="417"/>
      <c r="AA4" s="588" t="str">
        <f>J4</f>
        <v>February YTD</v>
      </c>
      <c r="AB4" s="589"/>
      <c r="AC4" s="589"/>
      <c r="AD4" s="589"/>
      <c r="AE4" s="589"/>
      <c r="AF4" s="589"/>
      <c r="AG4" s="590"/>
      <c r="AH4" s="155"/>
      <c r="AI4" s="155"/>
      <c r="AJ4" s="155"/>
    </row>
    <row r="5" spans="1:36" ht="31.5" thickBot="1">
      <c r="A5" s="607"/>
      <c r="B5" s="195" t="s">
        <v>23</v>
      </c>
      <c r="C5" s="126" t="s">
        <v>24</v>
      </c>
      <c r="D5" s="126" t="s">
        <v>25</v>
      </c>
      <c r="E5" s="132" t="s">
        <v>162</v>
      </c>
      <c r="F5" s="256" t="s">
        <v>42</v>
      </c>
      <c r="G5" s="132" t="s">
        <v>26</v>
      </c>
      <c r="H5" s="134" t="s">
        <v>122</v>
      </c>
      <c r="I5" s="411"/>
      <c r="J5" s="195" t="s">
        <v>23</v>
      </c>
      <c r="K5" s="126" t="s">
        <v>24</v>
      </c>
      <c r="L5" s="126" t="s">
        <v>25</v>
      </c>
      <c r="M5" s="132" t="s">
        <v>162</v>
      </c>
      <c r="N5" s="256" t="s">
        <v>42</v>
      </c>
      <c r="O5" s="132" t="s">
        <v>26</v>
      </c>
      <c r="P5" s="134" t="s">
        <v>122</v>
      </c>
      <c r="R5" s="607"/>
      <c r="S5" s="195" t="s">
        <v>23</v>
      </c>
      <c r="T5" s="126" t="s">
        <v>24</v>
      </c>
      <c r="U5" s="126" t="s">
        <v>25</v>
      </c>
      <c r="V5" s="132" t="s">
        <v>162</v>
      </c>
      <c r="W5" s="256" t="s">
        <v>42</v>
      </c>
      <c r="X5" s="132" t="s">
        <v>26</v>
      </c>
      <c r="Y5" s="134" t="s">
        <v>122</v>
      </c>
      <c r="Z5" s="411"/>
      <c r="AA5" s="195" t="s">
        <v>23</v>
      </c>
      <c r="AB5" s="126" t="s">
        <v>24</v>
      </c>
      <c r="AC5" s="126" t="s">
        <v>25</v>
      </c>
      <c r="AD5" s="132" t="s">
        <v>162</v>
      </c>
      <c r="AE5" s="256" t="s">
        <v>42</v>
      </c>
      <c r="AF5" s="132" t="s">
        <v>26</v>
      </c>
      <c r="AG5" s="134" t="s">
        <v>122</v>
      </c>
      <c r="AH5" s="155"/>
      <c r="AI5" s="155"/>
      <c r="AJ5" s="155"/>
    </row>
    <row r="6" spans="1:36" ht="18">
      <c r="A6" s="7" t="s">
        <v>70</v>
      </c>
      <c r="B6" s="101">
        <f>Omnigen!J11</f>
        <v>266.75660000000101</v>
      </c>
      <c r="C6" s="102">
        <f>Omnigen!J13</f>
        <v>300.00000000000011</v>
      </c>
      <c r="D6" s="137">
        <f>Omnigen!J12</f>
        <v>270.06349999999998</v>
      </c>
      <c r="E6" s="106">
        <f>+D6-B6</f>
        <v>3.3068999999989614</v>
      </c>
      <c r="F6" s="11">
        <f>IF(ISERR((D6/B6)*100),0,(D6/B6)*100)</f>
        <v>101.23966942148721</v>
      </c>
      <c r="G6" s="103">
        <f>+D6-C6</f>
        <v>-29.936500000000137</v>
      </c>
      <c r="H6" s="15">
        <f>IF(ISERR((D6/C6)*100),0,(D6/C6)*100)</f>
        <v>90.02116666666663</v>
      </c>
      <c r="I6" s="412"/>
      <c r="J6" s="101">
        <f>Omnigen!O11</f>
        <v>2851.2091800000071</v>
      </c>
      <c r="K6" s="102">
        <f>Omnigen!O13</f>
        <v>2700</v>
      </c>
      <c r="L6" s="137">
        <f>Omnigen!O12</f>
        <v>2433.6854975000015</v>
      </c>
      <c r="M6" s="106">
        <f>+L6-J6</f>
        <v>-417.52368250000563</v>
      </c>
      <c r="N6" s="11">
        <f>IF(ISERR((L6/J6)*100),0,(L6/J6)*100)</f>
        <v>85.356259181937517</v>
      </c>
      <c r="O6" s="103">
        <f>+L6-K6</f>
        <v>-266.31450249999853</v>
      </c>
      <c r="P6" s="15">
        <f>IF(ISERR((L6/K6)*100),0,(L6/K6)*100)</f>
        <v>90.136499907407469</v>
      </c>
      <c r="Q6" s="286"/>
      <c r="R6" s="7" t="s">
        <v>70</v>
      </c>
      <c r="S6" s="101">
        <f>Omnigen!AG11/1000</f>
        <v>348.13147299999997</v>
      </c>
      <c r="T6" s="102">
        <f>Omnigen!AG13/1000</f>
        <v>314.93452325423743</v>
      </c>
      <c r="U6" s="137">
        <f>Omnigen!AG12/1000</f>
        <v>284.6659861</v>
      </c>
      <c r="V6" s="106">
        <f>+U6-S6</f>
        <v>-63.465486899999974</v>
      </c>
      <c r="W6" s="11">
        <f>IF(ISERR((U6/S6)*100),0,(U6/S6)*100)</f>
        <v>81.769678462826036</v>
      </c>
      <c r="X6" s="103">
        <f>+U6-T6</f>
        <v>-30.268537154237436</v>
      </c>
      <c r="Y6" s="15">
        <f>IF(ISERR((U6/T6)*100),0,(U6/T6)*100)</f>
        <v>90.388942805802671</v>
      </c>
      <c r="Z6" s="412"/>
      <c r="AA6" s="101">
        <f>Omnigen!AL11/1000</f>
        <v>3681.7183086</v>
      </c>
      <c r="AB6" s="102">
        <f>Omnigen!AL13/1000</f>
        <v>2832.0728960019169</v>
      </c>
      <c r="AC6" s="137">
        <f>Omnigen!AL12/1000</f>
        <v>2716.3737419999998</v>
      </c>
      <c r="AD6" s="106">
        <f>+AC6-AA6</f>
        <v>-965.34456660000023</v>
      </c>
      <c r="AE6" s="11">
        <f>IF(ISERR((AC6/AA6)*100),0,(AC6/AA6)*100)</f>
        <v>73.78005361395833</v>
      </c>
      <c r="AF6" s="103">
        <f>+AC6-AB6</f>
        <v>-115.69915400191712</v>
      </c>
      <c r="AG6" s="15">
        <f>IF(ISERR((AC6/AB6)*100),0,(AC6/AB6)*100)</f>
        <v>95.914683051935157</v>
      </c>
      <c r="AH6" s="155"/>
      <c r="AI6" s="155"/>
      <c r="AJ6" s="155"/>
    </row>
    <row r="7" spans="1:36" ht="18">
      <c r="A7" s="7" t="s">
        <v>69</v>
      </c>
      <c r="B7" s="104">
        <f>Omnigen!J19</f>
        <v>412.53577500000102</v>
      </c>
      <c r="C7" s="105">
        <f>Omnigen!J21</f>
        <v>379.99999999999966</v>
      </c>
      <c r="D7" s="137">
        <f>Omnigen!J20</f>
        <v>339.783975</v>
      </c>
      <c r="E7" s="106">
        <f>+D7-B7</f>
        <v>-72.751800000001026</v>
      </c>
      <c r="F7" s="11">
        <f>IF(ISERR((D7/B7)*100),0,(D7/B7)*100)</f>
        <v>82.364729458917623</v>
      </c>
      <c r="G7" s="106">
        <f>+D7-C7</f>
        <v>-40.216024999999661</v>
      </c>
      <c r="H7" s="15">
        <f>IF(ISERR((D7/C7)*100),0,(D7/C7)*100)</f>
        <v>89.416835526315879</v>
      </c>
      <c r="I7" s="26"/>
      <c r="J7" s="104">
        <f>Omnigen!O19</f>
        <v>3090.3531650000059</v>
      </c>
      <c r="K7" s="105">
        <f>Omnigen!O21</f>
        <v>2985</v>
      </c>
      <c r="L7" s="137">
        <f>Omnigen!O20</f>
        <v>2837.7335625000051</v>
      </c>
      <c r="M7" s="106">
        <f>+L7-J7</f>
        <v>-252.61960250000084</v>
      </c>
      <c r="N7" s="11">
        <f>IF(ISERR((L7/J7)*100),0,(L7/J7)*100)</f>
        <v>91.825542615612335</v>
      </c>
      <c r="O7" s="106">
        <f>+L7-K7</f>
        <v>-147.26643749999494</v>
      </c>
      <c r="P7" s="15">
        <f>IF(ISERR((L7/K7)*100),0,(L7/K7)*100)</f>
        <v>95.0664510050253</v>
      </c>
      <c r="R7" s="7" t="s">
        <v>69</v>
      </c>
      <c r="S7" s="104">
        <f>Omnigen!AG19/1000</f>
        <v>536.01184499999999</v>
      </c>
      <c r="T7" s="105">
        <f>Omnigen!AG21/1000</f>
        <v>396.06894653691404</v>
      </c>
      <c r="U7" s="137">
        <f>Omnigen!AG20/1000</f>
        <v>359.8487854</v>
      </c>
      <c r="V7" s="106">
        <f>+U7-S7</f>
        <v>-176.1630596</v>
      </c>
      <c r="W7" s="11">
        <f>IF(ISERR((U7/S7)*100),0,(U7/S7)*100)</f>
        <v>67.134483828431073</v>
      </c>
      <c r="X7" s="106">
        <f>+U7-T7</f>
        <v>-36.220161136914044</v>
      </c>
      <c r="Y7" s="15">
        <f>IF(ISERR((U7/T7)*100),0,(U7/T7)*100)</f>
        <v>90.855086859595986</v>
      </c>
      <c r="Z7" s="26"/>
      <c r="AA7" s="104">
        <f>Omnigen!AL19/1000</f>
        <v>3996.7518555999995</v>
      </c>
      <c r="AB7" s="105">
        <f>Omnigen!AL21/1000</f>
        <v>3112.6408569955343</v>
      </c>
      <c r="AC7" s="137">
        <f>Omnigen!AL20/1000</f>
        <v>3132.0867691999997</v>
      </c>
      <c r="AD7" s="106">
        <f>+AC7-AA7</f>
        <v>-864.66508639999984</v>
      </c>
      <c r="AE7" s="11">
        <f>IF(ISERR((AC7/AA7)*100),0,(AC7/AA7)*100)</f>
        <v>78.365805092740871</v>
      </c>
      <c r="AF7" s="106">
        <f>+AC7-AB7</f>
        <v>19.445912204465458</v>
      </c>
      <c r="AG7" s="15">
        <f>IF(ISERR((AC7/AB7)*100),0,(AC7/AB7)*100)</f>
        <v>100.62473999082681</v>
      </c>
      <c r="AH7" s="155"/>
      <c r="AI7" s="155"/>
      <c r="AJ7" s="155"/>
    </row>
    <row r="8" spans="1:36" ht="18">
      <c r="A8" s="7" t="s">
        <v>28</v>
      </c>
      <c r="B8" s="104">
        <f>Omnigen!J27</f>
        <v>181.052775</v>
      </c>
      <c r="C8" s="105">
        <f>Omnigen!J29</f>
        <v>200</v>
      </c>
      <c r="D8" s="137">
        <f>Omnigen!J28</f>
        <v>155.42429999999999</v>
      </c>
      <c r="E8" s="106">
        <f>+D8-B8</f>
        <v>-25.628475000000009</v>
      </c>
      <c r="F8" s="11">
        <f>IF(ISERR((D8/B8)*100),0,(D8/B8)*100)</f>
        <v>85.844748858447488</v>
      </c>
      <c r="G8" s="106">
        <f>+D8-C8</f>
        <v>-44.575700000000012</v>
      </c>
      <c r="H8" s="15">
        <f>IF(ISERR((D8/C8)*100),0,(D8/C8)*100)</f>
        <v>77.712149999999994</v>
      </c>
      <c r="I8" s="26"/>
      <c r="J8" s="104">
        <f>Omnigen!O27</f>
        <v>1824.9954375000011</v>
      </c>
      <c r="K8" s="105">
        <f>Omnigen!O29</f>
        <v>1675.0000000000007</v>
      </c>
      <c r="L8" s="137">
        <f>Omnigen!O28</f>
        <v>1409.5661250000001</v>
      </c>
      <c r="M8" s="106">
        <f>+L8-J8</f>
        <v>-415.42931250000106</v>
      </c>
      <c r="N8" s="11">
        <f>IF(ISERR((L8/J8)*100),0,(L8/J8)*100)</f>
        <v>77.23669309173269</v>
      </c>
      <c r="O8" s="106">
        <f>+L8-K8</f>
        <v>-265.43387500000063</v>
      </c>
      <c r="P8" s="15">
        <f>IF(ISERR((L8/K8)*100),0,(L8/K8)*100)</f>
        <v>84.153201492537278</v>
      </c>
      <c r="R8" s="7" t="s">
        <v>28</v>
      </c>
      <c r="S8" s="104">
        <f>Omnigen!AG27/1000</f>
        <v>236.3941811</v>
      </c>
      <c r="T8" s="105">
        <f>Omnigen!AG29/1000</f>
        <v>211.21781466842339</v>
      </c>
      <c r="U8" s="137">
        <f>Omnigen!AG28/1000</f>
        <v>166.4053907</v>
      </c>
      <c r="V8" s="106">
        <f>+U8-S8</f>
        <v>-69.988790399999999</v>
      </c>
      <c r="W8" s="11">
        <f>IF(ISERR((U8/S8)*100),0,(U8/S8)*100)</f>
        <v>70.393183929348424</v>
      </c>
      <c r="X8" s="106">
        <f>+U8-T8</f>
        <v>-44.812423968423388</v>
      </c>
      <c r="Y8" s="15">
        <f>IF(ISERR((U8/T8)*100),0,(U8/T8)*100)</f>
        <v>78.783785809558054</v>
      </c>
      <c r="Z8" s="26"/>
      <c r="AA8" s="104">
        <f>Omnigen!AL27/1000</f>
        <v>2369.4908089999999</v>
      </c>
      <c r="AB8" s="105">
        <f>Omnigen!AL29/1000</f>
        <v>1768.4088061551895</v>
      </c>
      <c r="AC8" s="137">
        <f>Omnigen!AL28/1000</f>
        <v>1595.6485929999999</v>
      </c>
      <c r="AD8" s="106">
        <f>+AC8-AA8</f>
        <v>-773.84221600000001</v>
      </c>
      <c r="AE8" s="11">
        <f>IF(ISERR((AC8/AA8)*100),0,(AC8/AA8)*100)</f>
        <v>67.34141305546629</v>
      </c>
      <c r="AF8" s="106">
        <f>+AC8-AB8</f>
        <v>-172.7602131551896</v>
      </c>
      <c r="AG8" s="15">
        <f>IF(ISERR((AC8/AB8)*100),0,(AC8/AB8)*100)</f>
        <v>90.230753626996545</v>
      </c>
      <c r="AH8" s="155"/>
      <c r="AI8" s="155"/>
      <c r="AJ8" s="155"/>
    </row>
    <row r="9" spans="1:36" ht="18">
      <c r="A9" s="7" t="s">
        <v>141</v>
      </c>
      <c r="B9" s="107">
        <f>Omnigen!J35</f>
        <v>34.722450000000002</v>
      </c>
      <c r="C9" s="108">
        <f>Omnigen!J37</f>
        <v>25.000000000000007</v>
      </c>
      <c r="D9" s="138">
        <f>Omnigen!J36</f>
        <v>6.6138000000000003</v>
      </c>
      <c r="E9" s="109">
        <f>+D9-B9</f>
        <v>-28.108650000000001</v>
      </c>
      <c r="F9" s="18">
        <f>IF(ISERR((D9/B9)*100),0,(D9/B9)*100)</f>
        <v>19.047619047619047</v>
      </c>
      <c r="G9" s="109">
        <f>+D9-C9</f>
        <v>-18.386200000000006</v>
      </c>
      <c r="H9" s="16">
        <f>IF(ISERR((D9/C9)*100),0,(D9/C9)*100)</f>
        <v>26.455199999999994</v>
      </c>
      <c r="I9" s="96"/>
      <c r="J9" s="107">
        <f>Omnigen!O35</f>
        <v>183.94631250000003</v>
      </c>
      <c r="K9" s="108">
        <f>Omnigen!O37</f>
        <v>204</v>
      </c>
      <c r="L9" s="138">
        <f>Omnigen!O36</f>
        <v>156.80217500000001</v>
      </c>
      <c r="M9" s="109">
        <f>+L9-J9</f>
        <v>-27.144137500000028</v>
      </c>
      <c r="N9" s="18">
        <f>IF(ISERR((L9/J9)*100),0,(L9/J9)*100)</f>
        <v>85.243445692883881</v>
      </c>
      <c r="O9" s="109">
        <f>+L9-K9</f>
        <v>-47.197824999999995</v>
      </c>
      <c r="P9" s="16">
        <f>IF(ISERR((L9/K9)*100),0,(L9/K9)*100)</f>
        <v>76.863811274509814</v>
      </c>
      <c r="R9" s="7" t="s">
        <v>141</v>
      </c>
      <c r="S9" s="107">
        <f>Omnigen!AG35/1000</f>
        <v>42.837530000000001</v>
      </c>
      <c r="T9" s="108">
        <f>Omnigen!AG37/1000</f>
        <v>24.857492063492067</v>
      </c>
      <c r="U9" s="138">
        <f>Omnigen!AG36/1000</f>
        <v>7.4450265</v>
      </c>
      <c r="V9" s="109">
        <f>+U9-S9</f>
        <v>-35.392503500000004</v>
      </c>
      <c r="W9" s="18">
        <f>IF(ISERR((U9/S9)*100),0,(U9/S9)*100)</f>
        <v>17.379682021815917</v>
      </c>
      <c r="X9" s="109">
        <f>+U9-T9</f>
        <v>-17.412465563492066</v>
      </c>
      <c r="Y9" s="16">
        <f>IF(ISERR((U9/T9)*100),0,(U9/T9)*100)</f>
        <v>29.950835269236315</v>
      </c>
      <c r="Z9" s="96"/>
      <c r="AA9" s="107">
        <f>Omnigen!AL35/1000</f>
        <v>228.532152</v>
      </c>
      <c r="AB9" s="108">
        <f>Omnigen!AL37/1000</f>
        <v>208.20472173785762</v>
      </c>
      <c r="AC9" s="138">
        <f>Omnigen!AL36/1000</f>
        <v>175.05985419999999</v>
      </c>
      <c r="AD9" s="109">
        <f>+AC9-AA9</f>
        <v>-53.472297800000007</v>
      </c>
      <c r="AE9" s="18">
        <f>IF(ISERR((AC9/AA9)*100),0,(AC9/AA9)*100)</f>
        <v>76.601849091238591</v>
      </c>
      <c r="AF9" s="109">
        <f>+AC9-AB9</f>
        <v>-33.144867537857635</v>
      </c>
      <c r="AG9" s="16">
        <f>IF(ISERR((AC9/AB9)*100),0,(AC9/AB9)*100)</f>
        <v>84.080635990768243</v>
      </c>
      <c r="AH9" s="155"/>
      <c r="AI9" s="155"/>
      <c r="AJ9" s="155"/>
    </row>
    <row r="10" spans="1:36" ht="18">
      <c r="A10" s="193" t="s">
        <v>43</v>
      </c>
      <c r="B10" s="104">
        <f>SUM(B6:B9)</f>
        <v>895.06760000000202</v>
      </c>
      <c r="C10" s="105">
        <f>SUM(C6:C9)</f>
        <v>904.99999999999977</v>
      </c>
      <c r="D10" s="137">
        <f>SUM(D6:D9)</f>
        <v>771.88557500000002</v>
      </c>
      <c r="E10" s="137">
        <f>+D10-B10</f>
        <v>-123.182025000002</v>
      </c>
      <c r="F10" s="11">
        <f>IF(ISERR((D10/B10)*100),0,(D10/B10)*100)</f>
        <v>86.237684729063844</v>
      </c>
      <c r="G10" s="106">
        <f>+D10-C10</f>
        <v>-133.11442499999976</v>
      </c>
      <c r="H10" s="15">
        <f>IF(ISERR((D10/C10)*100),0,(D10/C10)*100)</f>
        <v>85.291223756906092</v>
      </c>
      <c r="I10" s="26"/>
      <c r="J10" s="104">
        <f>SUM(J6:J9)</f>
        <v>7950.5040950000148</v>
      </c>
      <c r="K10" s="105">
        <f>SUM(K6:K9)</f>
        <v>7564.0000000000009</v>
      </c>
      <c r="L10" s="137">
        <f>SUM(L6:L9)</f>
        <v>6837.7873600000066</v>
      </c>
      <c r="M10" s="137">
        <f>+L10-J10</f>
        <v>-1112.7167350000082</v>
      </c>
      <c r="N10" s="11">
        <f>IF(ISERR((L10/J10)*100),0,(L10/J10)*100)</f>
        <v>86.004450514027369</v>
      </c>
      <c r="O10" s="106">
        <f>+L10-K10</f>
        <v>-726.21263999999428</v>
      </c>
      <c r="P10" s="15">
        <f>IF(ISERR((L10/K10)*100),0,(L10/K10)*100)</f>
        <v>90.399092543627788</v>
      </c>
      <c r="R10" s="193" t="s">
        <v>43</v>
      </c>
      <c r="S10" s="104">
        <f>SUM(S6:S9)</f>
        <v>1163.3750290999999</v>
      </c>
      <c r="T10" s="105">
        <f>SUM(T6:T9)</f>
        <v>947.07877652306695</v>
      </c>
      <c r="U10" s="137">
        <f>SUM(U6:U9)</f>
        <v>818.36518870000009</v>
      </c>
      <c r="V10" s="137">
        <f>+U10-S10</f>
        <v>-345.0098403999998</v>
      </c>
      <c r="W10" s="11">
        <f>IF(ISERR((U10/S10)*100),0,(U10/S10)*100)</f>
        <v>70.344056579338528</v>
      </c>
      <c r="X10" s="106">
        <f>+U10-T10</f>
        <v>-128.71358782306686</v>
      </c>
      <c r="Y10" s="15">
        <f>IF(ISERR((U10/T10)*100),0,(U10/T10)*100)</f>
        <v>86.409410598809686</v>
      </c>
      <c r="Z10" s="26"/>
      <c r="AA10" s="104">
        <f>SUM(AA6:AA9)</f>
        <v>10276.493125199999</v>
      </c>
      <c r="AB10" s="105">
        <f>SUM(AB6:AB9)</f>
        <v>7921.3272808904985</v>
      </c>
      <c r="AC10" s="137">
        <f>SUM(AC6:AC9)</f>
        <v>7619.1689583999987</v>
      </c>
      <c r="AD10" s="137">
        <f>+AC10-AA10</f>
        <v>-2657.3241668000001</v>
      </c>
      <c r="AE10" s="11">
        <f>IF(ISERR((AC10/AA10)*100),0,(AC10/AA10)*100)</f>
        <v>74.141721943220944</v>
      </c>
      <c r="AF10" s="106">
        <f>+AC10-AB10</f>
        <v>-302.15832249049981</v>
      </c>
      <c r="AG10" s="15">
        <f>IF(ISERR((AC10/AB10)*100),0,(AC10/AB10)*100)</f>
        <v>96.185508920715463</v>
      </c>
      <c r="AH10" s="155"/>
      <c r="AI10" s="155"/>
      <c r="AJ10" s="155"/>
    </row>
    <row r="11" spans="1:36" s="121" customFormat="1" ht="6" thickBot="1">
      <c r="A11" s="194"/>
      <c r="B11" s="402"/>
      <c r="C11" s="122"/>
      <c r="D11" s="122"/>
      <c r="E11" s="122"/>
      <c r="F11" s="122"/>
      <c r="G11" s="122"/>
      <c r="H11" s="255"/>
      <c r="I11" s="416"/>
      <c r="J11" s="402"/>
      <c r="K11" s="122"/>
      <c r="L11" s="122"/>
      <c r="M11" s="122"/>
      <c r="N11" s="122"/>
      <c r="O11" s="122"/>
      <c r="P11" s="255"/>
      <c r="Q11" s="131"/>
      <c r="R11" s="194"/>
      <c r="S11" s="402"/>
      <c r="T11" s="122"/>
      <c r="U11" s="122"/>
      <c r="V11" s="122"/>
      <c r="W11" s="122"/>
      <c r="X11" s="122"/>
      <c r="Y11" s="255"/>
      <c r="Z11" s="416"/>
      <c r="AA11" s="402"/>
      <c r="AB11" s="122"/>
      <c r="AC11" s="122"/>
      <c r="AD11" s="122"/>
      <c r="AE11" s="122"/>
      <c r="AF11" s="122"/>
      <c r="AG11" s="255"/>
      <c r="AH11" s="131"/>
      <c r="AI11" s="131"/>
      <c r="AJ11" s="131"/>
    </row>
    <row r="12" spans="1:36">
      <c r="A12" s="12" t="s">
        <v>38</v>
      </c>
      <c r="B12" s="12"/>
      <c r="C12" s="12"/>
      <c r="D12" s="12"/>
      <c r="E12" s="155"/>
      <c r="F12" s="155"/>
      <c r="G12" s="155"/>
      <c r="H12" s="155"/>
      <c r="I12" s="155"/>
      <c r="J12" s="155"/>
      <c r="K12" s="155"/>
      <c r="L12" s="155"/>
      <c r="M12" s="155"/>
      <c r="N12" s="155"/>
      <c r="O12" s="155"/>
      <c r="P12" s="155"/>
      <c r="R12" s="12" t="s">
        <v>38</v>
      </c>
      <c r="S12" s="12"/>
      <c r="T12" s="12"/>
      <c r="U12" s="12"/>
      <c r="V12" s="155"/>
      <c r="W12" s="155"/>
      <c r="X12" s="155"/>
      <c r="Y12" s="155"/>
      <c r="Z12" s="155"/>
      <c r="AA12" s="155"/>
      <c r="AB12" s="155"/>
      <c r="AC12" s="155"/>
      <c r="AD12" s="155"/>
      <c r="AE12" s="155"/>
      <c r="AF12" s="155"/>
      <c r="AG12" s="155"/>
      <c r="AH12" s="155"/>
      <c r="AI12" s="155"/>
      <c r="AJ12" s="155"/>
    </row>
    <row r="13" spans="1:36" s="121" customFormat="1" ht="5.25">
      <c r="A13" s="131"/>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row>
    <row r="14" spans="1:36">
      <c r="A14" s="13" t="s">
        <v>39</v>
      </c>
      <c r="B14" s="13"/>
      <c r="C14" s="13"/>
      <c r="D14" s="155"/>
      <c r="E14" s="155"/>
      <c r="F14" s="155"/>
      <c r="G14" s="155"/>
      <c r="H14" s="155"/>
      <c r="I14" s="155"/>
      <c r="J14" s="155"/>
      <c r="K14" s="155"/>
      <c r="L14" s="155"/>
      <c r="M14" s="155"/>
      <c r="N14" s="155"/>
      <c r="O14" s="155"/>
      <c r="P14" s="155"/>
      <c r="R14" s="13" t="s">
        <v>39</v>
      </c>
      <c r="S14" s="13"/>
      <c r="T14" s="13"/>
      <c r="U14" s="155"/>
      <c r="V14" s="155"/>
      <c r="W14" s="155"/>
      <c r="X14" s="155"/>
      <c r="Y14" s="155"/>
      <c r="Z14" s="155"/>
      <c r="AA14" s="155"/>
      <c r="AB14" s="155"/>
      <c r="AC14" s="155"/>
      <c r="AD14" s="155"/>
      <c r="AE14" s="155"/>
      <c r="AF14" s="155"/>
      <c r="AG14" s="155"/>
      <c r="AH14" s="155"/>
      <c r="AI14" s="155"/>
      <c r="AJ14" s="155"/>
    </row>
    <row r="15" spans="1:36" s="121" customFormat="1" ht="5.25">
      <c r="A15" s="13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row>
    <row r="16" spans="1:36">
      <c r="A16" s="199" t="s">
        <v>40</v>
      </c>
      <c r="B16" s="199"/>
      <c r="C16" s="200"/>
      <c r="D16" s="155"/>
      <c r="E16" s="155"/>
      <c r="F16" s="155"/>
      <c r="G16" s="155"/>
      <c r="H16" s="155"/>
      <c r="I16" s="155"/>
      <c r="J16" s="155"/>
      <c r="K16" s="155"/>
      <c r="L16" s="155"/>
      <c r="M16" s="155"/>
      <c r="N16" s="155"/>
      <c r="O16" s="155"/>
      <c r="P16" s="155"/>
      <c r="R16" s="199" t="s">
        <v>40</v>
      </c>
      <c r="S16" s="199"/>
      <c r="T16" s="200"/>
      <c r="U16" s="155"/>
      <c r="V16" s="155"/>
      <c r="W16" s="155"/>
      <c r="X16" s="155"/>
      <c r="Y16" s="155"/>
      <c r="Z16" s="155"/>
      <c r="AA16" s="155"/>
      <c r="AB16" s="155"/>
      <c r="AC16" s="155"/>
      <c r="AD16" s="155"/>
      <c r="AE16" s="155"/>
      <c r="AF16" s="155"/>
      <c r="AG16" s="155"/>
      <c r="AH16" s="155"/>
      <c r="AI16" s="155"/>
      <c r="AJ16" s="155"/>
    </row>
    <row r="17" spans="1:36" ht="15.75" thickBot="1">
      <c r="B17" s="155"/>
      <c r="C17" s="155"/>
      <c r="D17" s="155"/>
      <c r="E17" s="155"/>
      <c r="F17" s="155"/>
      <c r="G17" s="155"/>
      <c r="H17" s="155"/>
      <c r="I17" s="155"/>
      <c r="J17" s="155"/>
      <c r="K17" s="155"/>
      <c r="L17" s="155"/>
      <c r="M17" s="155"/>
      <c r="N17" s="155"/>
      <c r="O17" s="155"/>
      <c r="P17" s="155"/>
      <c r="R17" s="155"/>
      <c r="S17" s="155"/>
      <c r="T17" s="155"/>
      <c r="U17" s="155"/>
      <c r="V17" s="155"/>
      <c r="W17" s="155"/>
      <c r="X17" s="155"/>
      <c r="Y17" s="155"/>
      <c r="Z17" s="155"/>
      <c r="AA17" s="155"/>
      <c r="AB17" s="155"/>
      <c r="AC17" s="155"/>
      <c r="AD17" s="155"/>
      <c r="AE17" s="155"/>
      <c r="AF17" s="155"/>
      <c r="AG17" s="155"/>
      <c r="AH17" s="155"/>
      <c r="AI17" s="155"/>
      <c r="AJ17" s="155"/>
    </row>
    <row r="18" spans="1:36" ht="18" customHeight="1">
      <c r="A18" s="606" t="s">
        <v>87</v>
      </c>
      <c r="B18" s="588" t="str">
        <f>S4</f>
        <v>February</v>
      </c>
      <c r="C18" s="589"/>
      <c r="D18" s="589"/>
      <c r="E18" s="589"/>
      <c r="F18" s="589"/>
      <c r="G18" s="589"/>
      <c r="H18" s="590"/>
      <c r="I18" s="417"/>
      <c r="J18" s="588" t="str">
        <f>J4</f>
        <v>February YTD</v>
      </c>
      <c r="K18" s="589"/>
      <c r="L18" s="589"/>
      <c r="M18" s="589"/>
      <c r="N18" s="589"/>
      <c r="O18" s="589"/>
      <c r="P18" s="590"/>
      <c r="R18" s="606" t="s">
        <v>112</v>
      </c>
      <c r="S18" s="588" t="str">
        <f>S4</f>
        <v>February</v>
      </c>
      <c r="T18" s="589"/>
      <c r="U18" s="589"/>
      <c r="V18" s="589"/>
      <c r="W18" s="589"/>
      <c r="X18" s="589"/>
      <c r="Y18" s="590"/>
      <c r="Z18" s="417"/>
      <c r="AA18" s="588" t="str">
        <f>AA4</f>
        <v>February YTD</v>
      </c>
      <c r="AB18" s="589"/>
      <c r="AC18" s="589"/>
      <c r="AD18" s="589"/>
      <c r="AE18" s="589"/>
      <c r="AF18" s="589"/>
      <c r="AG18" s="590"/>
      <c r="AH18" s="155"/>
      <c r="AI18" s="155"/>
      <c r="AJ18" s="155"/>
    </row>
    <row r="19" spans="1:36" ht="31.5" thickBot="1">
      <c r="A19" s="607"/>
      <c r="B19" s="195" t="s">
        <v>23</v>
      </c>
      <c r="C19" s="126" t="s">
        <v>24</v>
      </c>
      <c r="D19" s="126" t="s">
        <v>25</v>
      </c>
      <c r="E19" s="132" t="s">
        <v>162</v>
      </c>
      <c r="F19" s="256" t="s">
        <v>42</v>
      </c>
      <c r="G19" s="132" t="s">
        <v>26</v>
      </c>
      <c r="H19" s="134" t="s">
        <v>122</v>
      </c>
      <c r="I19" s="411"/>
      <c r="J19" s="195" t="s">
        <v>23</v>
      </c>
      <c r="K19" s="126" t="s">
        <v>24</v>
      </c>
      <c r="L19" s="126" t="s">
        <v>25</v>
      </c>
      <c r="M19" s="132" t="s">
        <v>162</v>
      </c>
      <c r="N19" s="256" t="s">
        <v>42</v>
      </c>
      <c r="O19" s="132" t="s">
        <v>26</v>
      </c>
      <c r="P19" s="134" t="s">
        <v>122</v>
      </c>
      <c r="R19" s="607"/>
      <c r="S19" s="195" t="s">
        <v>23</v>
      </c>
      <c r="T19" s="126" t="s">
        <v>24</v>
      </c>
      <c r="U19" s="126" t="s">
        <v>25</v>
      </c>
      <c r="V19" s="132" t="s">
        <v>162</v>
      </c>
      <c r="W19" s="256" t="s">
        <v>42</v>
      </c>
      <c r="X19" s="132" t="s">
        <v>26</v>
      </c>
      <c r="Y19" s="134" t="s">
        <v>122</v>
      </c>
      <c r="Z19" s="411"/>
      <c r="AA19" s="195" t="s">
        <v>23</v>
      </c>
      <c r="AB19" s="126" t="s">
        <v>24</v>
      </c>
      <c r="AC19" s="126" t="s">
        <v>25</v>
      </c>
      <c r="AD19" s="132" t="s">
        <v>162</v>
      </c>
      <c r="AE19" s="256" t="s">
        <v>42</v>
      </c>
      <c r="AF19" s="132" t="s">
        <v>26</v>
      </c>
      <c r="AG19" s="134" t="s">
        <v>122</v>
      </c>
      <c r="AH19" s="155"/>
      <c r="AI19" s="155"/>
      <c r="AJ19" s="155"/>
    </row>
    <row r="20" spans="1:36" ht="18">
      <c r="A20" s="7" t="s">
        <v>70</v>
      </c>
      <c r="B20" s="101">
        <f>Animate!J11</f>
        <v>438.01929999999999</v>
      </c>
      <c r="C20" s="102">
        <f>Animate!J13</f>
        <v>535</v>
      </c>
      <c r="D20" s="137">
        <f>Animate!J12</f>
        <v>603.08860000000004</v>
      </c>
      <c r="E20" s="106">
        <f>+D20-B20</f>
        <v>165.06930000000006</v>
      </c>
      <c r="F20" s="11">
        <f>IF(ISERR((D20/B20)*100),0,(D20/B20)*100)</f>
        <v>137.68539422806256</v>
      </c>
      <c r="G20" s="103">
        <f>+D20-C20</f>
        <v>68.088600000000042</v>
      </c>
      <c r="H20" s="15">
        <f>IF(ISERR((D20/C20)*100),0,(D20/C20)*100)</f>
        <v>112.72684112149534</v>
      </c>
      <c r="I20" s="412"/>
      <c r="J20" s="101">
        <f>Animate!O11</f>
        <v>4685.0823925000104</v>
      </c>
      <c r="K20" s="102">
        <f>Animate!O13</f>
        <v>5085</v>
      </c>
      <c r="L20" s="137">
        <f>Animate!O12</f>
        <v>5330.4232500000062</v>
      </c>
      <c r="M20" s="106">
        <f>+L20-J20</f>
        <v>645.34085749999576</v>
      </c>
      <c r="N20" s="11">
        <f>IF(ISERR((L20/J20)*100),0,(L20/J20)*100)</f>
        <v>113.77437584732924</v>
      </c>
      <c r="O20" s="103">
        <f>+L20-K20</f>
        <v>245.42325000000619</v>
      </c>
      <c r="P20" s="15">
        <f>IF(ISERR((L20/K20)*100),0,(L20/K20)*100)</f>
        <v>104.82641592920365</v>
      </c>
      <c r="R20" s="7" t="s">
        <v>70</v>
      </c>
      <c r="S20" s="101">
        <f>Animate!AG11/1000</f>
        <v>307.78191290000001</v>
      </c>
      <c r="T20" s="102">
        <f>Animate!AG13/1000</f>
        <v>341.36411900000002</v>
      </c>
      <c r="U20" s="137">
        <f>Animate!AG12/1000</f>
        <v>385.94654629999997</v>
      </c>
      <c r="V20" s="106">
        <f>+U20-S20</f>
        <v>78.164633399999957</v>
      </c>
      <c r="W20" s="11">
        <f>IF(ISERR((U20/S20)*100),0,(U20/S20)*100)</f>
        <v>125.39611007791613</v>
      </c>
      <c r="X20" s="103">
        <f>+U20-T20</f>
        <v>44.582427299999949</v>
      </c>
      <c r="Y20" s="15">
        <f>IF(ISERR((U20/T20)*100),0,(U20/T20)*100)</f>
        <v>113.06008007830488</v>
      </c>
      <c r="Z20" s="412"/>
      <c r="AA20" s="101">
        <f>Animate!AL11/1000</f>
        <v>3330.1952578999999</v>
      </c>
      <c r="AB20" s="102">
        <f>Animate!AL13/1000</f>
        <v>3242.3931709999997</v>
      </c>
      <c r="AC20" s="137">
        <f>Animate!AL12/1000</f>
        <v>3504.3665160999999</v>
      </c>
      <c r="AD20" s="106">
        <f>+AC20-AA20</f>
        <v>174.17125820000001</v>
      </c>
      <c r="AE20" s="11">
        <f>IF(ISERR((AC20/AA20)*100),0,(AC20/AA20)*100)</f>
        <v>105.23006144419986</v>
      </c>
      <c r="AF20" s="103">
        <f>+AC20-AB20</f>
        <v>261.97334510000019</v>
      </c>
      <c r="AG20" s="15">
        <f>IF(ISERR((AC20/AB20)*100),0,(AC20/AB20)*100)</f>
        <v>108.07962919004063</v>
      </c>
      <c r="AH20" s="155"/>
      <c r="AI20" s="155"/>
      <c r="AJ20" s="155"/>
    </row>
    <row r="21" spans="1:36" ht="18">
      <c r="A21" s="7" t="s">
        <v>69</v>
      </c>
      <c r="B21" s="104">
        <f>Animate!J19</f>
        <v>710.25170000000105</v>
      </c>
      <c r="C21" s="105">
        <f>Animate!J21</f>
        <v>865</v>
      </c>
      <c r="D21" s="137">
        <f>Animate!J20</f>
        <v>824.74130000000105</v>
      </c>
      <c r="E21" s="106">
        <f>+D21-B21</f>
        <v>114.4896</v>
      </c>
      <c r="F21" s="11">
        <f>IF(ISERR((D21/B21)*100),0,(D21/B21)*100)</f>
        <v>116.11958126956962</v>
      </c>
      <c r="G21" s="106">
        <f>+D21-C21</f>
        <v>-40.258699999998953</v>
      </c>
      <c r="H21" s="15">
        <f>IF(ISERR((D21/C21)*100),0,(D21/C21)*100)</f>
        <v>95.345815028901853</v>
      </c>
      <c r="I21" s="26"/>
      <c r="J21" s="104">
        <f>Animate!O19</f>
        <v>7747.0929150000075</v>
      </c>
      <c r="K21" s="105">
        <f>Animate!O21</f>
        <v>7680</v>
      </c>
      <c r="L21" s="137">
        <f>Animate!O20</f>
        <v>8225.7640000000065</v>
      </c>
      <c r="M21" s="106">
        <f>+L21-J21</f>
        <v>478.67108499999904</v>
      </c>
      <c r="N21" s="11">
        <f>IF(ISERR((L21/J21)*100),0,(L21/J21)*100)</f>
        <v>106.17871878202456</v>
      </c>
      <c r="O21" s="106">
        <f>+L21-K21</f>
        <v>545.76400000000649</v>
      </c>
      <c r="P21" s="15">
        <f>IF(ISERR((L21/K21)*100),0,(L21/K21)*100)</f>
        <v>107.10630208333343</v>
      </c>
      <c r="R21" s="7" t="s">
        <v>69</v>
      </c>
      <c r="S21" s="104">
        <f>Animate!AG19/1000</f>
        <v>497.8102121</v>
      </c>
      <c r="T21" s="105">
        <f>Animate!AG21/1000</f>
        <v>543.30453784186284</v>
      </c>
      <c r="U21" s="137">
        <f>Animate!AG20/1000</f>
        <v>518.65419750000001</v>
      </c>
      <c r="V21" s="106">
        <f>+U21-S21</f>
        <v>20.843985400000008</v>
      </c>
      <c r="W21" s="11">
        <f>IF(ISERR((U21/S21)*100),0,(U21/S21)*100)</f>
        <v>104.18713495491991</v>
      </c>
      <c r="X21" s="106">
        <f>+U21-T21</f>
        <v>-24.65034034186283</v>
      </c>
      <c r="Y21" s="15">
        <f>IF(ISERR((U21/T21)*100),0,(U21/T21)*100)</f>
        <v>95.46288708727154</v>
      </c>
      <c r="Z21" s="26"/>
      <c r="AA21" s="104">
        <f>Animate!AL19/1000</f>
        <v>5476.4747390000011</v>
      </c>
      <c r="AB21" s="105">
        <f>Animate!AL21/1000</f>
        <v>4825.7510480796445</v>
      </c>
      <c r="AC21" s="137">
        <f>Animate!AL20/1000</f>
        <v>5309.5421661999999</v>
      </c>
      <c r="AD21" s="106">
        <f>+AC21-AA21</f>
        <v>-166.93257280000125</v>
      </c>
      <c r="AE21" s="11">
        <f>IF(ISERR((AC21/AA21)*100),0,(AC21/AA21)*100)</f>
        <v>96.951824289241898</v>
      </c>
      <c r="AF21" s="106">
        <f>+AC21-AB21</f>
        <v>483.79111812035535</v>
      </c>
      <c r="AG21" s="15">
        <f>IF(ISERR((AC21/AB21)*100),0,(AC21/AB21)*100)</f>
        <v>110.02519842611598</v>
      </c>
      <c r="AH21" s="155"/>
      <c r="AI21" s="155"/>
      <c r="AJ21" s="155"/>
    </row>
    <row r="22" spans="1:36" ht="18">
      <c r="A22" s="7" t="s">
        <v>28</v>
      </c>
      <c r="B22" s="104">
        <f>Animate!J27</f>
        <v>403.70200000000102</v>
      </c>
      <c r="C22" s="105">
        <f>Animate!J29</f>
        <v>555</v>
      </c>
      <c r="D22" s="137">
        <f>Animate!J28</f>
        <v>573.56799999999998</v>
      </c>
      <c r="E22" s="106">
        <f>+D22-B22</f>
        <v>169.86599999999896</v>
      </c>
      <c r="F22" s="11">
        <f>IF(ISERR((D22/B22)*100),0,(D22/B22)*100)</f>
        <v>142.0770766555525</v>
      </c>
      <c r="G22" s="106">
        <f>+D22-C22</f>
        <v>18.567999999999984</v>
      </c>
      <c r="H22" s="15">
        <f>IF(ISERR((D22/C22)*100),0,(D22/C22)*100)</f>
        <v>103.34558558558558</v>
      </c>
      <c r="I22" s="26"/>
      <c r="J22" s="104">
        <f>Animate!O27</f>
        <v>4597.6060975000073</v>
      </c>
      <c r="K22" s="105">
        <f>Animate!O29</f>
        <v>5005</v>
      </c>
      <c r="L22" s="137">
        <f>Animate!O28</f>
        <v>5600.9662500000022</v>
      </c>
      <c r="M22" s="106">
        <f>+L22-J22</f>
        <v>1003.3601524999949</v>
      </c>
      <c r="N22" s="11">
        <f>IF(ISERR((L22/J22)*100),0,(L22/J22)*100)</f>
        <v>121.82353449212584</v>
      </c>
      <c r="O22" s="106">
        <f>+L22-K22</f>
        <v>595.96625000000222</v>
      </c>
      <c r="P22" s="15">
        <f>IF(ISERR((L22/K22)*100),0,(L22/K22)*100)</f>
        <v>111.90741758241762</v>
      </c>
      <c r="R22" s="7" t="s">
        <v>28</v>
      </c>
      <c r="S22" s="104">
        <f>Animate!AG27/1000</f>
        <v>281.82861969999999</v>
      </c>
      <c r="T22" s="105">
        <f>Animate!AG29/1000</f>
        <v>358.35222283255962</v>
      </c>
      <c r="U22" s="137">
        <f>Animate!AG28/1000</f>
        <v>351.26095289999995</v>
      </c>
      <c r="V22" s="106">
        <f>+U22-S22</f>
        <v>69.43233319999996</v>
      </c>
      <c r="W22" s="11">
        <f>IF(ISERR((U22/S22)*100),0,(U22/S22)*100)</f>
        <v>124.63636704955978</v>
      </c>
      <c r="X22" s="106">
        <f>+U22-T22</f>
        <v>-7.0912699325596691</v>
      </c>
      <c r="Y22" s="15">
        <f>IF(ISERR((U22/T22)*100),0,(U22/T22)*100)</f>
        <v>98.021145264146142</v>
      </c>
      <c r="Z22" s="26"/>
      <c r="AA22" s="104">
        <f>Animate!AL27/1000</f>
        <v>3251.4946004000003</v>
      </c>
      <c r="AB22" s="105">
        <f>Animate!AL29/1000</f>
        <v>3165.252749972733</v>
      </c>
      <c r="AC22" s="137">
        <f>Animate!AL28/1000</f>
        <v>3579.4669299000002</v>
      </c>
      <c r="AD22" s="106">
        <f>+AC22-AA22</f>
        <v>327.97232949999989</v>
      </c>
      <c r="AE22" s="11">
        <f>IF(ISERR((AC22/AA22)*100),0,(AC22/AA22)*100)</f>
        <v>110.08681759642636</v>
      </c>
      <c r="AF22" s="106">
        <f>+AC22-AB22</f>
        <v>414.2141799272672</v>
      </c>
      <c r="AG22" s="15">
        <f>IF(ISERR((AC22/AB22)*100),0,(AC22/AB22)*100)</f>
        <v>113.08629081613894</v>
      </c>
      <c r="AH22" s="155"/>
      <c r="AI22" s="155"/>
      <c r="AJ22" s="155"/>
    </row>
    <row r="23" spans="1:36" ht="18">
      <c r="A23" s="7" t="s">
        <v>141</v>
      </c>
      <c r="B23" s="107">
        <f>Animate!J35</f>
        <v>143.57457500000001</v>
      </c>
      <c r="C23" s="108">
        <f>Animate!J37</f>
        <v>135</v>
      </c>
      <c r="D23" s="138">
        <f>Animate!J36</f>
        <v>100.584875</v>
      </c>
      <c r="E23" s="109">
        <f>+D23-B23</f>
        <v>-42.989700000000013</v>
      </c>
      <c r="F23" s="18">
        <f>IF(ISERR((D23/B23)*100),0,(D23/B23)*100)</f>
        <v>70.057581573896343</v>
      </c>
      <c r="G23" s="109">
        <f>+D23-C23</f>
        <v>-34.415125000000003</v>
      </c>
      <c r="H23" s="16">
        <f>IF(ISERR((D23/C23)*100),0,(D23/C23)*100)</f>
        <v>74.507314814814819</v>
      </c>
      <c r="I23" s="96"/>
      <c r="J23" s="107">
        <f>Animate!O35</f>
        <v>1098.0285875000002</v>
      </c>
      <c r="K23" s="108">
        <f>Animate!O37</f>
        <v>1203</v>
      </c>
      <c r="L23" s="138">
        <f>Animate!O36</f>
        <v>1162.70604</v>
      </c>
      <c r="M23" s="109">
        <f>+L23-J23</f>
        <v>64.677452499999845</v>
      </c>
      <c r="N23" s="18">
        <f>IF(ISERR((L23/J23)*100),0,(L23/J23)*100)</f>
        <v>105.89032500941144</v>
      </c>
      <c r="O23" s="109">
        <f>+L23-K23</f>
        <v>-40.29395999999997</v>
      </c>
      <c r="P23" s="16">
        <f>IF(ISERR((L23/K23)*100),0,(L23/K23)*100)</f>
        <v>96.650543640897752</v>
      </c>
      <c r="R23" s="7" t="s">
        <v>141</v>
      </c>
      <c r="S23" s="107">
        <f>Animate!AG35/1000</f>
        <v>100.602462</v>
      </c>
      <c r="T23" s="108">
        <f>Animate!AG37/1000</f>
        <v>91.678923475447661</v>
      </c>
      <c r="U23" s="138">
        <f>Animate!AG36/1000</f>
        <v>64.119617500000004</v>
      </c>
      <c r="V23" s="109">
        <f>+U23-S23</f>
        <v>-36.482844499999999</v>
      </c>
      <c r="W23" s="18">
        <f>IF(ISERR((U23/S23)*100),0,(U23/S23)*100)</f>
        <v>63.735634521548789</v>
      </c>
      <c r="X23" s="109">
        <f>+U23-T23</f>
        <v>-27.559305975447657</v>
      </c>
      <c r="Y23" s="16">
        <f>IF(ISERR((U23/T23)*100),0,(U23/T23)*100)</f>
        <v>69.939322004769991</v>
      </c>
      <c r="Z23" s="96"/>
      <c r="AA23" s="107">
        <f>Animate!AL35/1000</f>
        <v>779.0725900000001</v>
      </c>
      <c r="AB23" s="108">
        <f>Animate!AL37/1000</f>
        <v>806.8311578635271</v>
      </c>
      <c r="AC23" s="138">
        <f>Animate!AL36/1000</f>
        <v>760.31182709999996</v>
      </c>
      <c r="AD23" s="109">
        <f>+AC23-AA23</f>
        <v>-18.760762900000145</v>
      </c>
      <c r="AE23" s="18">
        <f>IF(ISERR((AC23/AA23)*100),0,(AC23/AA23)*100)</f>
        <v>97.591910799993599</v>
      </c>
      <c r="AF23" s="109">
        <f>+AC23-AB23</f>
        <v>-46.519330763527137</v>
      </c>
      <c r="AG23" s="16">
        <f>IF(ISERR((AC23/AB23)*100),0,(AC23/AB23)*100)</f>
        <v>94.234316522094986</v>
      </c>
      <c r="AH23" s="155"/>
      <c r="AI23" s="155"/>
      <c r="AJ23" s="155"/>
    </row>
    <row r="24" spans="1:36" ht="18">
      <c r="A24" s="193" t="s">
        <v>43</v>
      </c>
      <c r="B24" s="104">
        <f>SUM(B20:B23)</f>
        <v>1695.5475750000023</v>
      </c>
      <c r="C24" s="105">
        <f>SUM(C20:C23)</f>
        <v>2090</v>
      </c>
      <c r="D24" s="137">
        <f>SUM(D20:D23)</f>
        <v>2101.9827750000009</v>
      </c>
      <c r="E24" s="137">
        <f>+D24-B24</f>
        <v>406.43519999999853</v>
      </c>
      <c r="F24" s="11">
        <f>IF(ISERR((D24/B24)*100),0,(D24/B24)*100)</f>
        <v>123.97073405622359</v>
      </c>
      <c r="G24" s="106">
        <f>+D24-C24</f>
        <v>11.982775000000856</v>
      </c>
      <c r="H24" s="15">
        <f>IF(ISERR((D24/C24)*100),0,(D24/C24)*100)</f>
        <v>100.57333851674646</v>
      </c>
      <c r="I24" s="26"/>
      <c r="J24" s="104">
        <f>SUM(J20:J23)</f>
        <v>18127.809992500024</v>
      </c>
      <c r="K24" s="105">
        <f>SUM(K20:K23)</f>
        <v>18973</v>
      </c>
      <c r="L24" s="137">
        <f>SUM(L20:L23)</f>
        <v>20319.859540000016</v>
      </c>
      <c r="M24" s="137">
        <f>+L24-J24</f>
        <v>2192.0495474999916</v>
      </c>
      <c r="N24" s="11">
        <f>IF(ISERR((L24/J24)*100),0,(L24/J24)*100)</f>
        <v>112.09219176727305</v>
      </c>
      <c r="O24" s="106">
        <f>+L24-K24</f>
        <v>1346.8595400000158</v>
      </c>
      <c r="P24" s="15">
        <f>IF(ISERR((L24/K24)*100),0,(L24/K24)*100)</f>
        <v>107.09882222105105</v>
      </c>
      <c r="R24" s="193" t="s">
        <v>43</v>
      </c>
      <c r="S24" s="104">
        <f>SUM(S20:S23)</f>
        <v>1188.0232066999999</v>
      </c>
      <c r="T24" s="105">
        <f>SUM(T20:T23)</f>
        <v>1334.6998031498701</v>
      </c>
      <c r="U24" s="137">
        <f>SUM(U20:U23)</f>
        <v>1319.9813141999998</v>
      </c>
      <c r="V24" s="137">
        <f>+U24-S24</f>
        <v>131.95810749999987</v>
      </c>
      <c r="W24" s="11">
        <f>IF(ISERR((U24/S24)*100),0,(U24/S24)*100)</f>
        <v>111.10736783219437</v>
      </c>
      <c r="X24" s="106">
        <f>+U24-T24</f>
        <v>-14.718488949870334</v>
      </c>
      <c r="Y24" s="15">
        <f>IF(ISERR((U24/T24)*100),0,(U24/T24)*100)</f>
        <v>98.897243491372748</v>
      </c>
      <c r="Z24" s="26"/>
      <c r="AA24" s="104">
        <f>SUM(AA20:AA23)</f>
        <v>12837.237187300001</v>
      </c>
      <c r="AB24" s="105">
        <f>SUM(AB20:AB23)</f>
        <v>12040.228126915905</v>
      </c>
      <c r="AC24" s="137">
        <f>SUM(AC20:AC23)</f>
        <v>13153.6874393</v>
      </c>
      <c r="AD24" s="137">
        <f>+AC24-AA24</f>
        <v>316.45025199999873</v>
      </c>
      <c r="AE24" s="11">
        <f>IF(ISERR((AC24/AA24)*100),0,(AC24/AA24)*100)</f>
        <v>102.46509624604478</v>
      </c>
      <c r="AF24" s="106">
        <f>+AC24-AB24</f>
        <v>1113.459312384095</v>
      </c>
      <c r="AG24" s="15">
        <f>IF(ISERR((AC24/AB24)*100),0,(AC24/AB24)*100)</f>
        <v>109.24782571100093</v>
      </c>
      <c r="AH24" s="155"/>
      <c r="AI24" s="155"/>
      <c r="AJ24" s="155"/>
    </row>
    <row r="25" spans="1:36" s="121" customFormat="1" ht="6" thickBot="1">
      <c r="A25" s="194"/>
      <c r="B25" s="402"/>
      <c r="C25" s="122"/>
      <c r="D25" s="122"/>
      <c r="E25" s="122"/>
      <c r="F25" s="122"/>
      <c r="G25" s="122"/>
      <c r="H25" s="255"/>
      <c r="I25" s="416"/>
      <c r="J25" s="402"/>
      <c r="K25" s="122"/>
      <c r="L25" s="122"/>
      <c r="M25" s="122"/>
      <c r="N25" s="122"/>
      <c r="O25" s="122"/>
      <c r="P25" s="255"/>
      <c r="Q25" s="131"/>
      <c r="R25" s="194"/>
      <c r="S25" s="402"/>
      <c r="T25" s="122"/>
      <c r="U25" s="122"/>
      <c r="V25" s="122"/>
      <c r="W25" s="122"/>
      <c r="X25" s="122"/>
      <c r="Y25" s="255"/>
      <c r="Z25" s="416"/>
      <c r="AA25" s="402"/>
      <c r="AB25" s="122"/>
      <c r="AC25" s="122"/>
      <c r="AD25" s="122"/>
      <c r="AE25" s="122"/>
      <c r="AF25" s="122"/>
      <c r="AG25" s="255"/>
      <c r="AH25" s="131"/>
      <c r="AI25" s="131"/>
      <c r="AJ25" s="131"/>
    </row>
    <row r="26" spans="1:36">
      <c r="A26" s="12" t="s">
        <v>38</v>
      </c>
      <c r="B26" s="12"/>
      <c r="C26" s="12"/>
      <c r="D26" s="12"/>
      <c r="E26" s="155"/>
      <c r="F26" s="155"/>
      <c r="G26" s="155"/>
      <c r="H26" s="155"/>
      <c r="I26" s="155"/>
      <c r="J26" s="155"/>
      <c r="K26" s="155"/>
      <c r="L26" s="155"/>
      <c r="M26" s="155"/>
      <c r="N26" s="155"/>
      <c r="O26" s="155"/>
      <c r="P26" s="155"/>
      <c r="R26" s="12" t="s">
        <v>38</v>
      </c>
      <c r="S26" s="12"/>
      <c r="T26" s="12"/>
      <c r="U26" s="12"/>
      <c r="V26" s="155"/>
      <c r="W26" s="155"/>
      <c r="X26" s="155"/>
      <c r="Y26" s="155"/>
      <c r="Z26" s="155"/>
      <c r="AA26" s="155"/>
      <c r="AB26" s="155"/>
      <c r="AC26" s="155"/>
      <c r="AD26" s="155"/>
      <c r="AE26" s="155"/>
      <c r="AF26" s="155"/>
      <c r="AG26" s="155"/>
      <c r="AH26" s="155"/>
      <c r="AI26" s="155"/>
      <c r="AJ26" s="155"/>
    </row>
    <row r="27" spans="1:36" s="121" customFormat="1" ht="5.25">
      <c r="A27" s="131"/>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row>
    <row r="28" spans="1:36">
      <c r="A28" s="13" t="s">
        <v>39</v>
      </c>
      <c r="B28" s="13"/>
      <c r="C28" s="13"/>
      <c r="D28" s="155"/>
      <c r="E28" s="155"/>
      <c r="F28" s="155"/>
      <c r="G28" s="155"/>
      <c r="H28" s="155"/>
      <c r="I28" s="155"/>
      <c r="J28" s="155"/>
      <c r="K28" s="155"/>
      <c r="L28" s="155"/>
      <c r="M28" s="155"/>
      <c r="N28" s="155"/>
      <c r="O28" s="155"/>
      <c r="P28" s="155"/>
      <c r="R28" s="13" t="s">
        <v>39</v>
      </c>
      <c r="S28" s="13"/>
      <c r="T28" s="13"/>
      <c r="U28" s="155"/>
      <c r="V28" s="155"/>
      <c r="W28" s="155"/>
      <c r="X28" s="155"/>
      <c r="Y28" s="155"/>
      <c r="Z28" s="155"/>
      <c r="AA28" s="155"/>
      <c r="AB28" s="155"/>
      <c r="AC28" s="155"/>
      <c r="AD28" s="155"/>
      <c r="AE28" s="155"/>
      <c r="AF28" s="155"/>
      <c r="AG28" s="155"/>
      <c r="AH28" s="155"/>
      <c r="AI28" s="155"/>
      <c r="AJ28" s="155"/>
    </row>
    <row r="29" spans="1:36" s="121" customFormat="1" ht="5.25">
      <c r="A29" s="131"/>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row>
    <row r="30" spans="1:36">
      <c r="A30" s="199" t="s">
        <v>40</v>
      </c>
      <c r="B30" s="199"/>
      <c r="C30" s="200"/>
      <c r="D30" s="155"/>
      <c r="E30" s="155"/>
      <c r="F30" s="155"/>
      <c r="G30" s="155"/>
      <c r="H30" s="155"/>
      <c r="I30" s="155"/>
      <c r="J30" s="155"/>
      <c r="K30" s="155"/>
      <c r="L30" s="155"/>
      <c r="M30" s="155"/>
      <c r="N30" s="155"/>
      <c r="O30" s="155"/>
      <c r="P30" s="155"/>
      <c r="R30" s="199" t="s">
        <v>40</v>
      </c>
      <c r="S30" s="199"/>
      <c r="T30" s="200"/>
      <c r="U30" s="155"/>
      <c r="V30" s="155"/>
      <c r="W30" s="155"/>
      <c r="X30" s="155"/>
      <c r="Y30" s="155"/>
      <c r="Z30" s="155"/>
      <c r="AA30" s="155"/>
      <c r="AB30" s="155"/>
      <c r="AC30" s="155"/>
      <c r="AD30" s="155"/>
      <c r="AE30" s="155"/>
      <c r="AF30" s="155"/>
      <c r="AG30" s="155"/>
      <c r="AH30" s="155"/>
      <c r="AI30" s="155"/>
      <c r="AJ30" s="155"/>
    </row>
    <row r="31" spans="1:36" ht="15.75" thickBot="1">
      <c r="A31" s="155"/>
      <c r="B31" s="155"/>
      <c r="C31" s="155"/>
      <c r="D31" s="155"/>
      <c r="E31" s="155"/>
      <c r="F31" s="155"/>
      <c r="G31" s="155"/>
      <c r="H31" s="155"/>
      <c r="I31" s="155"/>
      <c r="J31" s="155"/>
      <c r="K31" s="155"/>
      <c r="L31" s="155"/>
      <c r="M31" s="155"/>
      <c r="N31" s="155"/>
      <c r="O31" s="155"/>
      <c r="P31" s="155"/>
      <c r="R31" s="155"/>
      <c r="S31" s="155"/>
      <c r="T31" s="155"/>
      <c r="U31" s="155"/>
      <c r="V31" s="155"/>
      <c r="W31" s="155"/>
      <c r="X31" s="155"/>
      <c r="Y31" s="155"/>
      <c r="Z31" s="155"/>
      <c r="AA31" s="155"/>
      <c r="AB31" s="155"/>
      <c r="AC31" s="155"/>
      <c r="AD31" s="155"/>
      <c r="AE31" s="155"/>
      <c r="AF31" s="155"/>
      <c r="AG31" s="155"/>
      <c r="AH31" s="155"/>
      <c r="AI31" s="155"/>
      <c r="AJ31" s="155"/>
    </row>
    <row r="32" spans="1:36" ht="18" customHeight="1">
      <c r="A32" s="598" t="s">
        <v>123</v>
      </c>
      <c r="B32" s="588" t="str">
        <f>B4</f>
        <v>February</v>
      </c>
      <c r="C32" s="589"/>
      <c r="D32" s="589"/>
      <c r="E32" s="589"/>
      <c r="F32" s="589"/>
      <c r="G32" s="589"/>
      <c r="H32" s="590"/>
      <c r="I32" s="10"/>
      <c r="J32" s="588" t="str">
        <f>J4</f>
        <v>February YTD</v>
      </c>
      <c r="K32" s="602"/>
      <c r="L32" s="602"/>
      <c r="M32" s="602"/>
      <c r="N32" s="602"/>
      <c r="O32" s="602"/>
      <c r="P32" s="603"/>
      <c r="R32" s="598" t="s">
        <v>166</v>
      </c>
      <c r="S32" s="588" t="str">
        <f>B32</f>
        <v>February</v>
      </c>
      <c r="T32" s="589"/>
      <c r="U32" s="589"/>
      <c r="V32" s="589"/>
      <c r="W32" s="589"/>
      <c r="X32" s="589"/>
      <c r="Y32" s="415"/>
      <c r="Z32" s="10"/>
      <c r="AA32" s="588" t="str">
        <f>J32</f>
        <v>February YTD</v>
      </c>
      <c r="AB32" s="602"/>
      <c r="AC32" s="602"/>
      <c r="AD32" s="602"/>
      <c r="AE32" s="602"/>
      <c r="AF32" s="602"/>
      <c r="AG32" s="603"/>
      <c r="AH32" s="155"/>
      <c r="AI32" s="155"/>
      <c r="AJ32" s="155"/>
    </row>
    <row r="33" spans="1:36" ht="31.5" thickBot="1">
      <c r="A33" s="599"/>
      <c r="B33" s="124" t="s">
        <v>23</v>
      </c>
      <c r="C33" s="125" t="s">
        <v>24</v>
      </c>
      <c r="D33" s="126" t="s">
        <v>25</v>
      </c>
      <c r="E33" s="132" t="s">
        <v>162</v>
      </c>
      <c r="F33" s="256" t="s">
        <v>42</v>
      </c>
      <c r="G33" s="127" t="s">
        <v>26</v>
      </c>
      <c r="H33" s="256" t="s">
        <v>122</v>
      </c>
      <c r="I33" s="129"/>
      <c r="J33" s="124" t="s">
        <v>23</v>
      </c>
      <c r="K33" s="125" t="s">
        <v>24</v>
      </c>
      <c r="L33" s="126" t="s">
        <v>25</v>
      </c>
      <c r="M33" s="132" t="s">
        <v>162</v>
      </c>
      <c r="N33" s="132" t="s">
        <v>42</v>
      </c>
      <c r="O33" s="127" t="s">
        <v>26</v>
      </c>
      <c r="P33" s="134" t="s">
        <v>122</v>
      </c>
      <c r="R33" s="599"/>
      <c r="S33" s="124" t="s">
        <v>23</v>
      </c>
      <c r="T33" s="125" t="s">
        <v>24</v>
      </c>
      <c r="U33" s="126" t="s">
        <v>25</v>
      </c>
      <c r="V33" s="132" t="s">
        <v>162</v>
      </c>
      <c r="W33" s="256" t="s">
        <v>42</v>
      </c>
      <c r="X33" s="127" t="s">
        <v>26</v>
      </c>
      <c r="Y33" s="256" t="s">
        <v>122</v>
      </c>
      <c r="Z33" s="129"/>
      <c r="AA33" s="124" t="s">
        <v>23</v>
      </c>
      <c r="AB33" s="125" t="s">
        <v>24</v>
      </c>
      <c r="AC33" s="126" t="s">
        <v>25</v>
      </c>
      <c r="AD33" s="132" t="s">
        <v>162</v>
      </c>
      <c r="AE33" s="132" t="s">
        <v>42</v>
      </c>
      <c r="AF33" s="127" t="s">
        <v>26</v>
      </c>
      <c r="AG33" s="134" t="s">
        <v>122</v>
      </c>
      <c r="AH33" s="155"/>
      <c r="AI33" s="155"/>
      <c r="AJ33" s="155"/>
    </row>
    <row r="34" spans="1:36" ht="18">
      <c r="A34" s="7" t="s">
        <v>70</v>
      </c>
      <c r="B34" s="110">
        <f>'Yeast Culture'!J11</f>
        <v>20.584499999999998</v>
      </c>
      <c r="C34" s="102">
        <f>'Yeast Culture'!J13</f>
        <v>49.000000000000057</v>
      </c>
      <c r="D34" s="137">
        <f>'Yeast Culture'!J12</f>
        <v>37.636800000000001</v>
      </c>
      <c r="E34" s="103">
        <f t="shared" ref="E34:E40" si="0">+D34-B34</f>
        <v>17.052300000000002</v>
      </c>
      <c r="F34" s="90">
        <f t="shared" ref="F34:F40" si="1">IF(ISERR((D34/B34)*100),0,(D34/B34)*100)</f>
        <v>182.84048677402902</v>
      </c>
      <c r="G34" s="103">
        <f t="shared" ref="G34:G40" si="2">+D34-C34</f>
        <v>-11.363200000000056</v>
      </c>
      <c r="H34" s="90">
        <f t="shared" ref="H34:H40" si="3">IF(ISERR((D34/C34)*100),0,(D34/C34)*100)</f>
        <v>76.809795918367257</v>
      </c>
      <c r="I34" s="89"/>
      <c r="J34" s="110">
        <f>'Yeast Culture'!O11</f>
        <v>143.73216250000002</v>
      </c>
      <c r="K34" s="141">
        <f>'Yeast Culture'!O13</f>
        <v>338.00000000000006</v>
      </c>
      <c r="L34" s="137">
        <f>'Yeast Culture'!O12</f>
        <v>247.73499749999999</v>
      </c>
      <c r="M34" s="106">
        <f t="shared" ref="M34:M40" si="4">+L34-J34</f>
        <v>104.00283499999998</v>
      </c>
      <c r="N34" s="11">
        <f t="shared" ref="N34:N40" si="5">IF(ISERR((L34/J34)*100),0,(L34/J34)*100)</f>
        <v>172.35877704129024</v>
      </c>
      <c r="O34" s="103">
        <f t="shared" ref="O34:O40" si="6">+L34-K34</f>
        <v>-90.265002500000065</v>
      </c>
      <c r="P34" s="88">
        <f t="shared" ref="P34:P40" si="7">IF(ISERR((L34/K34)*100),0,(L34/K34)*100)</f>
        <v>73.294377958579872</v>
      </c>
      <c r="R34" s="7" t="s">
        <v>70</v>
      </c>
      <c r="S34" s="110">
        <f>'Yeast Culture'!AG11/1000</f>
        <v>16.35698</v>
      </c>
      <c r="T34" s="102">
        <f>'Yeast Culture'!AG13/1000</f>
        <v>34.415377284496941</v>
      </c>
      <c r="U34" s="137">
        <f>'Yeast Culture'!AG12/1000</f>
        <v>26.3119646</v>
      </c>
      <c r="V34" s="103">
        <f t="shared" ref="V34:V40" si="8">+U34-S34</f>
        <v>9.9549845999999995</v>
      </c>
      <c r="W34" s="90">
        <f t="shared" ref="W34:W40" si="9">IF(ISERR((U34/S34)*100),0,(U34/S34)*100)</f>
        <v>160.86077381032439</v>
      </c>
      <c r="X34" s="103">
        <f t="shared" ref="X34:X40" si="10">+U34-T34</f>
        <v>-8.1034126844969414</v>
      </c>
      <c r="Y34" s="90">
        <f t="shared" ref="Y34:Y40" si="11">IF(ISERR((U34/T34)*100),0,(U34/T34)*100)</f>
        <v>76.454093129621796</v>
      </c>
      <c r="Z34" s="89"/>
      <c r="AA34" s="110">
        <f>'Yeast Culture'!AL11/1000</f>
        <v>115.39912999999999</v>
      </c>
      <c r="AB34" s="141">
        <f>'Yeast Culture'!AL13/1000</f>
        <v>236.78447883580336</v>
      </c>
      <c r="AC34" s="137">
        <f>'Yeast Culture'!AL12/1000</f>
        <v>165.48704390000003</v>
      </c>
      <c r="AD34" s="106">
        <f t="shared" ref="AD34:AD40" si="12">+AC34-AA34</f>
        <v>50.087913900000046</v>
      </c>
      <c r="AE34" s="11">
        <f t="shared" ref="AE34:AE40" si="13">IF(ISERR((AC34/AA34)*100),0,(AC34/AA34)*100)</f>
        <v>143.40406543792838</v>
      </c>
      <c r="AF34" s="103">
        <f t="shared" ref="AF34:AF39" si="14">AC34-AB34</f>
        <v>-71.297434935803324</v>
      </c>
      <c r="AG34" s="88">
        <f t="shared" ref="AG34:AG40" si="15">IF(ISERR((AC34/AB34)*100),0,(AC34/AB34)*100)</f>
        <v>69.889312303597379</v>
      </c>
      <c r="AH34" s="155"/>
      <c r="AI34" s="155"/>
      <c r="AJ34" s="155"/>
    </row>
    <row r="35" spans="1:36" ht="18">
      <c r="A35" s="7" t="s">
        <v>69</v>
      </c>
      <c r="B35" s="104">
        <f>'Yeast Culture'!J19</f>
        <v>16.716100000000001</v>
      </c>
      <c r="C35" s="105">
        <f>'Yeast Culture'!J21</f>
        <v>60.000000000000007</v>
      </c>
      <c r="D35" s="137">
        <f>'Yeast Culture'!J20</f>
        <v>27.579899999999999</v>
      </c>
      <c r="E35" s="106">
        <f t="shared" si="0"/>
        <v>10.863799999999998</v>
      </c>
      <c r="F35" s="11">
        <f t="shared" si="1"/>
        <v>164.99003954271629</v>
      </c>
      <c r="G35" s="106">
        <f t="shared" si="2"/>
        <v>-32.420100000000005</v>
      </c>
      <c r="H35" s="11">
        <f t="shared" si="3"/>
        <v>45.966499999999996</v>
      </c>
      <c r="I35" s="8"/>
      <c r="J35" s="104">
        <f>'Yeast Culture'!O19</f>
        <v>281.16674249999994</v>
      </c>
      <c r="K35" s="135">
        <f>'Yeast Culture'!O21</f>
        <v>465</v>
      </c>
      <c r="L35" s="137">
        <f>'Yeast Culture'!O20</f>
        <v>288.9461</v>
      </c>
      <c r="M35" s="106">
        <f t="shared" si="4"/>
        <v>7.7793575000000601</v>
      </c>
      <c r="N35" s="11">
        <f t="shared" si="5"/>
        <v>102.7668128281566</v>
      </c>
      <c r="O35" s="106">
        <f t="shared" si="6"/>
        <v>-176.0539</v>
      </c>
      <c r="P35" s="15">
        <f t="shared" si="7"/>
        <v>62.138946236559143</v>
      </c>
      <c r="R35" s="7" t="s">
        <v>69</v>
      </c>
      <c r="S35" s="104">
        <f>'Yeast Culture'!AG19/1000</f>
        <v>15.651787000000001</v>
      </c>
      <c r="T35" s="105">
        <f>'Yeast Culture'!AG21/1000</f>
        <v>49.109669042845837</v>
      </c>
      <c r="U35" s="137">
        <f>'Yeast Culture'!AG20/1000</f>
        <v>16.025852</v>
      </c>
      <c r="V35" s="106">
        <f t="shared" si="8"/>
        <v>0.37406499999999987</v>
      </c>
      <c r="W35" s="11">
        <f t="shared" si="9"/>
        <v>102.38991879968722</v>
      </c>
      <c r="X35" s="106">
        <f t="shared" si="10"/>
        <v>-33.083817042845837</v>
      </c>
      <c r="Y35" s="11">
        <f t="shared" si="11"/>
        <v>32.632783548221859</v>
      </c>
      <c r="Z35" s="8"/>
      <c r="AA35" s="104">
        <f>'Yeast Culture'!AL19/1000</f>
        <v>124.15997489999998</v>
      </c>
      <c r="AB35" s="135">
        <f>'Yeast Culture'!AL21/1000</f>
        <v>269.27777111167052</v>
      </c>
      <c r="AC35" s="137">
        <f>'Yeast Culture'!AL20/1000</f>
        <v>158.88505989999999</v>
      </c>
      <c r="AD35" s="106">
        <f t="shared" si="12"/>
        <v>34.725085000000007</v>
      </c>
      <c r="AE35" s="11">
        <f t="shared" si="13"/>
        <v>127.96801870165328</v>
      </c>
      <c r="AF35" s="106">
        <f t="shared" si="14"/>
        <v>-110.39271121167053</v>
      </c>
      <c r="AG35" s="15">
        <f t="shared" si="15"/>
        <v>59.004149969033179</v>
      </c>
      <c r="AH35" s="155"/>
      <c r="AI35" s="155"/>
      <c r="AJ35" s="155"/>
    </row>
    <row r="36" spans="1:36" ht="18">
      <c r="A36" s="7" t="s">
        <v>28</v>
      </c>
      <c r="B36" s="104">
        <f>'Yeast Culture'!J27</f>
        <v>104.14435</v>
      </c>
      <c r="C36" s="105">
        <f>'Yeast Culture'!J29</f>
        <v>84.000000000000043</v>
      </c>
      <c r="D36" s="137">
        <f>'Yeast Culture'!J28</f>
        <v>76.048187499999997</v>
      </c>
      <c r="E36" s="106">
        <f t="shared" si="0"/>
        <v>-28.096162500000005</v>
      </c>
      <c r="F36" s="11">
        <f t="shared" si="1"/>
        <v>73.021904212758542</v>
      </c>
      <c r="G36" s="106">
        <f t="shared" si="2"/>
        <v>-7.9518125000000452</v>
      </c>
      <c r="H36" s="11">
        <f t="shared" si="3"/>
        <v>90.533556547619</v>
      </c>
      <c r="I36" s="8"/>
      <c r="J36" s="135">
        <f>'Yeast Culture'!O27</f>
        <v>516.46458749999999</v>
      </c>
      <c r="K36" s="135">
        <f>'Yeast Culture'!O29</f>
        <v>743</v>
      </c>
      <c r="L36" s="137">
        <f>'Yeast Culture'!O28</f>
        <v>683.44852500000002</v>
      </c>
      <c r="M36" s="106">
        <f t="shared" si="4"/>
        <v>166.98393750000002</v>
      </c>
      <c r="N36" s="11">
        <f t="shared" si="5"/>
        <v>132.33211754329625</v>
      </c>
      <c r="O36" s="106">
        <f t="shared" si="6"/>
        <v>-59.551474999999982</v>
      </c>
      <c r="P36" s="15">
        <f t="shared" si="7"/>
        <v>91.984996635262448</v>
      </c>
      <c r="R36" s="7" t="s">
        <v>28</v>
      </c>
      <c r="S36" s="104">
        <f>'Yeast Culture'!AG27/1000</f>
        <v>63.025273800000001</v>
      </c>
      <c r="T36" s="105">
        <f>'Yeast Culture'!AG29/1000</f>
        <v>47.653943314769137</v>
      </c>
      <c r="U36" s="137">
        <f>'Yeast Culture'!AG28/1000</f>
        <v>47.330025999999997</v>
      </c>
      <c r="V36" s="106">
        <f t="shared" si="8"/>
        <v>-15.695247800000004</v>
      </c>
      <c r="W36" s="11">
        <f t="shared" si="9"/>
        <v>75.096898666705982</v>
      </c>
      <c r="X36" s="106">
        <f t="shared" si="10"/>
        <v>-0.32391731476914032</v>
      </c>
      <c r="Y36" s="11">
        <f t="shared" si="11"/>
        <v>99.320271750378424</v>
      </c>
      <c r="Z36" s="8"/>
      <c r="AA36" s="135">
        <f>'Yeast Culture'!AL27/1000</f>
        <v>238.04490609999999</v>
      </c>
      <c r="AB36" s="135">
        <f>'Yeast Culture'!AL29/1000</f>
        <v>391.75975168386481</v>
      </c>
      <c r="AC36" s="137">
        <f>'Yeast Culture'!AL28/1000</f>
        <v>352.0287682</v>
      </c>
      <c r="AD36" s="106">
        <f t="shared" si="12"/>
        <v>113.98386210000001</v>
      </c>
      <c r="AE36" s="11">
        <f t="shared" si="13"/>
        <v>147.88334435189162</v>
      </c>
      <c r="AF36" s="106">
        <f t="shared" si="14"/>
        <v>-39.730983483864804</v>
      </c>
      <c r="AG36" s="15">
        <f t="shared" si="15"/>
        <v>89.858329419218592</v>
      </c>
      <c r="AH36" s="155"/>
      <c r="AI36" s="155"/>
      <c r="AJ36" s="155"/>
    </row>
    <row r="37" spans="1:36" ht="18">
      <c r="A37" s="7" t="s">
        <v>141</v>
      </c>
      <c r="B37" s="104">
        <f>'Yeast Culture'!J35</f>
        <v>0</v>
      </c>
      <c r="C37" s="105">
        <f>'Yeast Culture'!J37</f>
        <v>110</v>
      </c>
      <c r="D37" s="137">
        <f>'Yeast Culture'!J36</f>
        <v>84</v>
      </c>
      <c r="E37" s="106">
        <f t="shared" si="0"/>
        <v>84</v>
      </c>
      <c r="F37" s="11">
        <f t="shared" si="1"/>
        <v>0</v>
      </c>
      <c r="G37" s="106">
        <f t="shared" si="2"/>
        <v>-26</v>
      </c>
      <c r="H37" s="11">
        <f t="shared" si="3"/>
        <v>76.363636363636374</v>
      </c>
      <c r="I37" s="26"/>
      <c r="J37" s="135">
        <f>'Yeast Culture'!O35</f>
        <v>112.7524165</v>
      </c>
      <c r="K37" s="135">
        <f>'Yeast Culture'!O37</f>
        <v>690</v>
      </c>
      <c r="L37" s="137">
        <f>'Yeast Culture'!O36</f>
        <v>756.12529999999992</v>
      </c>
      <c r="M37" s="106">
        <f t="shared" si="4"/>
        <v>643.37288349999994</v>
      </c>
      <c r="N37" s="11">
        <f t="shared" si="5"/>
        <v>670.60673595408036</v>
      </c>
      <c r="O37" s="106">
        <f t="shared" si="6"/>
        <v>66.125299999999925</v>
      </c>
      <c r="P37" s="15">
        <f t="shared" si="7"/>
        <v>109.58337681159421</v>
      </c>
      <c r="R37" s="7" t="s">
        <v>141</v>
      </c>
      <c r="S37" s="104">
        <f>'Yeast Culture'!AG35/1000</f>
        <v>0</v>
      </c>
      <c r="T37" s="105">
        <f>'Yeast Culture'!AG37/1000</f>
        <v>28.2</v>
      </c>
      <c r="U37" s="137">
        <f>'Yeast Culture'!AG36/1000</f>
        <v>41.675629199999996</v>
      </c>
      <c r="V37" s="106">
        <f t="shared" si="8"/>
        <v>41.675629199999996</v>
      </c>
      <c r="W37" s="11">
        <f t="shared" si="9"/>
        <v>0</v>
      </c>
      <c r="X37" s="106">
        <f t="shared" si="10"/>
        <v>13.475629199999997</v>
      </c>
      <c r="Y37" s="11">
        <f t="shared" si="11"/>
        <v>147.78591914893616</v>
      </c>
      <c r="Z37" s="26"/>
      <c r="AA37" s="135">
        <f>'Yeast Culture'!AL35/1000</f>
        <v>14.715719999999997</v>
      </c>
      <c r="AB37" s="135">
        <f>'Yeast Culture'!AL37/1000</f>
        <v>184.387</v>
      </c>
      <c r="AC37" s="137">
        <f>'Yeast Culture'!AL36/1000</f>
        <v>287.33216169999992</v>
      </c>
      <c r="AD37" s="106">
        <f t="shared" si="12"/>
        <v>272.61644169999994</v>
      </c>
      <c r="AE37" s="11">
        <f t="shared" si="13"/>
        <v>1952.5525200262032</v>
      </c>
      <c r="AF37" s="106">
        <f>AC37-AB37</f>
        <v>102.94516169999991</v>
      </c>
      <c r="AG37" s="15">
        <f>IF(ISERR((AC37/AB37)*100),0,(AC37/AB37)*100)</f>
        <v>155.83103022447349</v>
      </c>
      <c r="AH37" s="155"/>
      <c r="AI37" s="155"/>
      <c r="AJ37" s="155"/>
    </row>
    <row r="38" spans="1:36" ht="18">
      <c r="A38" s="193" t="s">
        <v>84</v>
      </c>
      <c r="B38" s="104">
        <f>'Yeast Culture'!J42</f>
        <v>0</v>
      </c>
      <c r="C38" s="105">
        <f>'Yeast Culture'!J45</f>
        <v>83</v>
      </c>
      <c r="D38" s="137">
        <f>'Yeast Culture'!J44</f>
        <v>40.674869999999999</v>
      </c>
      <c r="E38" s="106">
        <f t="shared" si="0"/>
        <v>40.674869999999999</v>
      </c>
      <c r="F38" s="11">
        <f t="shared" si="1"/>
        <v>0</v>
      </c>
      <c r="G38" s="106">
        <f t="shared" si="2"/>
        <v>-42.325130000000001</v>
      </c>
      <c r="H38" s="11">
        <f t="shared" si="3"/>
        <v>49.005867469879519</v>
      </c>
      <c r="I38" s="26"/>
      <c r="J38" s="265">
        <f>'Yeast Culture'!O42</f>
        <v>352.18485000000004</v>
      </c>
      <c r="K38" s="111">
        <f>'Yeast Culture'!O45</f>
        <v>370</v>
      </c>
      <c r="L38" s="137">
        <f>'Yeast Culture'!O44</f>
        <v>434.52665999999994</v>
      </c>
      <c r="M38" s="106">
        <f t="shared" si="4"/>
        <v>82.341809999999896</v>
      </c>
      <c r="N38" s="11">
        <f t="shared" si="5"/>
        <v>123.38028169014082</v>
      </c>
      <c r="O38" s="106">
        <f t="shared" si="6"/>
        <v>64.526659999999936</v>
      </c>
      <c r="P38" s="15">
        <f t="shared" si="7"/>
        <v>117.43963783783782</v>
      </c>
      <c r="R38" s="193" t="s">
        <v>84</v>
      </c>
      <c r="S38" s="104">
        <f>'Yeast Culture'!AG42/1000</f>
        <v>0.41468529999999998</v>
      </c>
      <c r="T38" s="105">
        <f>'Yeast Culture'!AG45/1000</f>
        <v>16.161000000000001</v>
      </c>
      <c r="U38" s="137">
        <f>'Yeast Culture'!AG44/1000</f>
        <v>7.7017700000000007</v>
      </c>
      <c r="V38" s="106">
        <f t="shared" si="8"/>
        <v>7.2870847000000003</v>
      </c>
      <c r="W38" s="11">
        <f t="shared" si="9"/>
        <v>1857.2565750461858</v>
      </c>
      <c r="X38" s="106">
        <f t="shared" si="10"/>
        <v>-8.4592300000000016</v>
      </c>
      <c r="Y38" s="11">
        <f t="shared" si="11"/>
        <v>47.65651877977848</v>
      </c>
      <c r="Z38" s="26"/>
      <c r="AA38" s="265">
        <f>'Yeast Culture'!AL42/1000</f>
        <v>113.70608349999999</v>
      </c>
      <c r="AB38" s="111">
        <f>'Yeast Culture'!AL45/1000</f>
        <v>81.742000000000004</v>
      </c>
      <c r="AC38" s="137">
        <f>'Yeast Culture'!AL44/1000</f>
        <v>93.076290000000014</v>
      </c>
      <c r="AD38" s="106">
        <f t="shared" si="12"/>
        <v>-20.629793499999977</v>
      </c>
      <c r="AE38" s="11">
        <f t="shared" si="13"/>
        <v>81.856913135171013</v>
      </c>
      <c r="AF38" s="106">
        <f t="shared" si="14"/>
        <v>11.33429000000001</v>
      </c>
      <c r="AG38" s="15">
        <f t="shared" si="15"/>
        <v>113.86593183430796</v>
      </c>
      <c r="AH38" s="155"/>
      <c r="AI38" s="155"/>
      <c r="AJ38" s="155"/>
    </row>
    <row r="39" spans="1:36" ht="18">
      <c r="A39" s="193" t="s">
        <v>37</v>
      </c>
      <c r="B39" s="418">
        <f>'Yeast Culture'!J50</f>
        <v>0</v>
      </c>
      <c r="C39" s="266">
        <f>'Yeast Culture'!J53</f>
        <v>0</v>
      </c>
      <c r="D39" s="138">
        <f>'Yeast Culture'!J52</f>
        <v>0</v>
      </c>
      <c r="E39" s="109">
        <f t="shared" si="0"/>
        <v>0</v>
      </c>
      <c r="F39" s="18">
        <f t="shared" si="1"/>
        <v>0</v>
      </c>
      <c r="G39" s="109">
        <f t="shared" si="2"/>
        <v>0</v>
      </c>
      <c r="H39" s="18">
        <f t="shared" si="3"/>
        <v>0</v>
      </c>
      <c r="I39" s="96"/>
      <c r="J39" s="266">
        <f>'Yeast Culture'!O50</f>
        <v>28.935375000000001</v>
      </c>
      <c r="K39" s="266">
        <f>'Yeast Culture'!O53</f>
        <v>0</v>
      </c>
      <c r="L39" s="138">
        <f>'Yeast Culture'!O52</f>
        <v>0</v>
      </c>
      <c r="M39" s="109">
        <f t="shared" si="4"/>
        <v>-28.935375000000001</v>
      </c>
      <c r="N39" s="18">
        <f t="shared" si="5"/>
        <v>0</v>
      </c>
      <c r="O39" s="109">
        <f t="shared" si="6"/>
        <v>0</v>
      </c>
      <c r="P39" s="16">
        <f t="shared" si="7"/>
        <v>0</v>
      </c>
      <c r="R39" s="193" t="s">
        <v>37</v>
      </c>
      <c r="S39" s="418">
        <f>'Yeast Culture'!AG50/1000</f>
        <v>0</v>
      </c>
      <c r="T39" s="266">
        <f>'Yeast Culture'!AG53/1000</f>
        <v>0</v>
      </c>
      <c r="U39" s="138">
        <f>('Yeast Culture'!AG52)/1000</f>
        <v>0</v>
      </c>
      <c r="V39" s="109">
        <f t="shared" si="8"/>
        <v>0</v>
      </c>
      <c r="W39" s="18">
        <f t="shared" si="9"/>
        <v>0</v>
      </c>
      <c r="X39" s="109">
        <f t="shared" si="10"/>
        <v>0</v>
      </c>
      <c r="Y39" s="18">
        <f t="shared" si="11"/>
        <v>0</v>
      </c>
      <c r="Z39" s="96"/>
      <c r="AA39" s="266">
        <f>'Yeast Culture'!AL50/1000</f>
        <v>35.152757299999998</v>
      </c>
      <c r="AB39" s="266">
        <f>'Yeast Culture'!AL53/1000</f>
        <v>0</v>
      </c>
      <c r="AC39" s="138">
        <f>'Yeast Culture'!AL52/1000</f>
        <v>0</v>
      </c>
      <c r="AD39" s="109">
        <f t="shared" si="12"/>
        <v>-35.152757299999998</v>
      </c>
      <c r="AE39" s="18">
        <f t="shared" si="13"/>
        <v>0</v>
      </c>
      <c r="AF39" s="109">
        <f t="shared" si="14"/>
        <v>0</v>
      </c>
      <c r="AG39" s="16">
        <f t="shared" si="15"/>
        <v>0</v>
      </c>
      <c r="AH39" s="155"/>
      <c r="AI39" s="155"/>
      <c r="AJ39" s="155"/>
    </row>
    <row r="40" spans="1:36" ht="18">
      <c r="A40" s="193" t="s">
        <v>43</v>
      </c>
      <c r="B40" s="419">
        <f>SUM(B34:B39)</f>
        <v>141.44495000000001</v>
      </c>
      <c r="C40" s="137">
        <f>SUM(C34:C39)</f>
        <v>386.00000000000011</v>
      </c>
      <c r="D40" s="137">
        <f>SUM(D34:D39)</f>
        <v>265.93975749999998</v>
      </c>
      <c r="E40" s="106">
        <f t="shared" si="0"/>
        <v>124.49480749999998</v>
      </c>
      <c r="F40" s="11">
        <f t="shared" si="1"/>
        <v>188.01643855082841</v>
      </c>
      <c r="G40" s="106">
        <f t="shared" si="2"/>
        <v>-120.06024250000013</v>
      </c>
      <c r="H40" s="11">
        <f t="shared" si="3"/>
        <v>68.896310233160591</v>
      </c>
      <c r="I40" s="26"/>
      <c r="J40" s="137">
        <f>SUM(J34:J39)</f>
        <v>1435.236134</v>
      </c>
      <c r="K40" s="137">
        <f>SUM(K34:K39)</f>
        <v>2606</v>
      </c>
      <c r="L40" s="137">
        <f>SUM(L34:L39)</f>
        <v>2410.7815824999998</v>
      </c>
      <c r="M40" s="106">
        <f t="shared" si="4"/>
        <v>975.54544849999979</v>
      </c>
      <c r="N40" s="11">
        <f t="shared" si="5"/>
        <v>167.97107635390677</v>
      </c>
      <c r="O40" s="106">
        <f t="shared" si="6"/>
        <v>-195.21841750000021</v>
      </c>
      <c r="P40" s="15">
        <f t="shared" si="7"/>
        <v>92.508886511895611</v>
      </c>
      <c r="R40" s="193" t="s">
        <v>43</v>
      </c>
      <c r="S40" s="419">
        <f>SUM(S34:S39)</f>
        <v>95.448726100000002</v>
      </c>
      <c r="T40" s="137">
        <f>SUM(T34:T39)</f>
        <v>175.53998964211189</v>
      </c>
      <c r="U40" s="137">
        <f>SUM(U34:U39)</f>
        <v>139.04524180000001</v>
      </c>
      <c r="V40" s="106">
        <f t="shared" si="8"/>
        <v>43.596515700000012</v>
      </c>
      <c r="W40" s="11">
        <f t="shared" si="9"/>
        <v>145.67532483809651</v>
      </c>
      <c r="X40" s="106">
        <f t="shared" si="10"/>
        <v>-36.494747842111877</v>
      </c>
      <c r="Y40" s="11">
        <f t="shared" si="11"/>
        <v>79.210009117286162</v>
      </c>
      <c r="Z40" s="26"/>
      <c r="AA40" s="137">
        <f>SUM(AA34:AA39)</f>
        <v>641.17857179999987</v>
      </c>
      <c r="AB40" s="137">
        <f>SUM(AB34:AB39)</f>
        <v>1163.9510016313386</v>
      </c>
      <c r="AC40" s="137">
        <f>SUM(AC34:AC39)</f>
        <v>1056.8093236999998</v>
      </c>
      <c r="AD40" s="106">
        <f t="shared" si="12"/>
        <v>415.63075189999995</v>
      </c>
      <c r="AE40" s="11">
        <f t="shared" si="13"/>
        <v>164.82293235926261</v>
      </c>
      <c r="AF40" s="106">
        <f>+AC40-AB40</f>
        <v>-107.14167793133879</v>
      </c>
      <c r="AG40" s="15">
        <f t="shared" si="15"/>
        <v>90.795001011110074</v>
      </c>
      <c r="AH40" s="155"/>
      <c r="AI40" s="155"/>
      <c r="AJ40" s="155"/>
    </row>
    <row r="41" spans="1:36" s="425" customFormat="1" ht="6" thickBot="1">
      <c r="A41" s="420"/>
      <c r="B41" s="420"/>
      <c r="C41" s="421"/>
      <c r="D41" s="421"/>
      <c r="E41" s="421"/>
      <c r="F41" s="421"/>
      <c r="G41" s="421"/>
      <c r="H41" s="421"/>
      <c r="I41" s="422"/>
      <c r="J41" s="420"/>
      <c r="K41" s="421"/>
      <c r="L41" s="421"/>
      <c r="M41" s="421"/>
      <c r="N41" s="421"/>
      <c r="O41" s="421"/>
      <c r="P41" s="423"/>
      <c r="Q41" s="424"/>
      <c r="R41" s="420"/>
      <c r="S41" s="420"/>
      <c r="T41" s="421"/>
      <c r="U41" s="421"/>
      <c r="V41" s="421"/>
      <c r="W41" s="421"/>
      <c r="X41" s="421"/>
      <c r="Y41" s="421"/>
      <c r="Z41" s="422"/>
      <c r="AA41" s="420"/>
      <c r="AB41" s="421"/>
      <c r="AC41" s="421"/>
      <c r="AD41" s="421"/>
      <c r="AE41" s="421"/>
      <c r="AF41" s="421"/>
      <c r="AG41" s="423"/>
      <c r="AH41" s="424"/>
      <c r="AI41" s="424"/>
      <c r="AJ41" s="424"/>
    </row>
    <row r="42" spans="1:36">
      <c r="A42" s="12" t="s">
        <v>38</v>
      </c>
      <c r="B42" s="12"/>
      <c r="C42" s="12"/>
      <c r="D42" s="12"/>
      <c r="E42" s="155"/>
      <c r="F42" s="155"/>
      <c r="G42" s="155"/>
      <c r="H42" s="155"/>
      <c r="I42" s="155"/>
      <c r="J42" s="155"/>
      <c r="K42" s="155"/>
      <c r="L42" s="155"/>
      <c r="M42" s="155"/>
      <c r="N42" s="155"/>
      <c r="O42" s="155"/>
      <c r="P42" s="155"/>
      <c r="R42" s="12" t="s">
        <v>38</v>
      </c>
      <c r="S42" s="12"/>
      <c r="T42" s="12"/>
      <c r="U42" s="257"/>
      <c r="V42" s="155"/>
      <c r="W42" s="155"/>
      <c r="X42" s="155"/>
      <c r="Y42" s="155"/>
      <c r="Z42" s="155"/>
      <c r="AA42" s="155"/>
      <c r="AB42" s="155"/>
      <c r="AC42" s="155"/>
      <c r="AD42" s="155"/>
      <c r="AE42" s="155"/>
      <c r="AF42" s="155"/>
      <c r="AG42" s="155"/>
      <c r="AH42" s="155"/>
      <c r="AI42" s="155"/>
      <c r="AJ42" s="155"/>
    </row>
    <row r="43" spans="1:36" ht="6.75" customHeight="1">
      <c r="A43" s="131"/>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55"/>
      <c r="AI43" s="155"/>
      <c r="AJ43" s="155"/>
    </row>
    <row r="44" spans="1:36">
      <c r="A44" s="13" t="s">
        <v>39</v>
      </c>
      <c r="B44" s="13"/>
      <c r="C44" s="13"/>
      <c r="D44" s="155"/>
      <c r="E44" s="155"/>
      <c r="F44" s="155"/>
      <c r="G44" s="155"/>
      <c r="H44" s="155"/>
      <c r="I44" s="155"/>
      <c r="J44" s="155"/>
      <c r="K44" s="155"/>
      <c r="L44" s="155"/>
      <c r="M44" s="155"/>
      <c r="N44" s="155"/>
      <c r="O44" s="155"/>
      <c r="P44" s="155"/>
      <c r="R44" s="13" t="s">
        <v>39</v>
      </c>
      <c r="S44" s="13"/>
      <c r="T44" s="13"/>
      <c r="V44" s="155"/>
      <c r="W44" s="155"/>
      <c r="X44" s="155"/>
      <c r="Y44" s="155"/>
      <c r="Z44" s="155"/>
      <c r="AA44" s="155"/>
      <c r="AB44" s="155"/>
      <c r="AC44" s="155"/>
      <c r="AD44" s="155"/>
      <c r="AE44" s="155"/>
      <c r="AF44" s="155"/>
      <c r="AG44" s="155"/>
      <c r="AH44" s="155"/>
      <c r="AI44" s="155"/>
      <c r="AJ44" s="155"/>
    </row>
    <row r="45" spans="1:36" ht="4.5" customHeight="1">
      <c r="A45" s="131"/>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55"/>
      <c r="AI45" s="155"/>
      <c r="AJ45" s="155"/>
    </row>
    <row r="46" spans="1:36">
      <c r="A46" s="199" t="s">
        <v>40</v>
      </c>
      <c r="B46" s="199"/>
      <c r="C46" s="200"/>
      <c r="D46" s="155"/>
      <c r="E46" s="155"/>
      <c r="F46" s="155"/>
      <c r="G46" s="155"/>
      <c r="H46" s="155"/>
      <c r="I46" s="155"/>
      <c r="J46" s="155"/>
      <c r="K46" s="155"/>
      <c r="L46" s="155"/>
      <c r="M46" s="155"/>
      <c r="N46" s="155"/>
      <c r="O46" s="155"/>
      <c r="P46" s="155"/>
      <c r="R46" s="199" t="s">
        <v>40</v>
      </c>
      <c r="S46" s="199"/>
      <c r="T46" s="200"/>
      <c r="V46" s="155"/>
      <c r="W46" s="155"/>
      <c r="X46" s="155"/>
      <c r="Y46" s="155"/>
      <c r="Z46" s="155"/>
      <c r="AA46" s="155"/>
      <c r="AB46" s="155"/>
      <c r="AC46" s="155"/>
      <c r="AD46" s="155"/>
      <c r="AE46" s="155"/>
      <c r="AF46" s="155"/>
      <c r="AG46" s="155"/>
      <c r="AH46" s="155"/>
      <c r="AI46" s="155"/>
      <c r="AJ46" s="155"/>
    </row>
    <row r="47" spans="1:36" ht="15.75" thickBot="1">
      <c r="B47" s="155"/>
      <c r="C47" s="155"/>
      <c r="D47" s="155"/>
      <c r="E47" s="155"/>
      <c r="F47" s="155"/>
      <c r="G47" s="155"/>
      <c r="H47" s="155"/>
      <c r="I47" s="155"/>
      <c r="J47" s="155"/>
      <c r="K47" s="155"/>
      <c r="L47" s="155"/>
      <c r="M47" s="155"/>
      <c r="N47" s="155"/>
      <c r="O47" s="155"/>
      <c r="P47" s="155"/>
      <c r="R47" s="155"/>
      <c r="S47" s="155"/>
      <c r="T47" s="155"/>
      <c r="U47" s="155"/>
      <c r="V47" s="155"/>
      <c r="W47" s="155"/>
      <c r="X47" s="155"/>
      <c r="Y47" s="155"/>
      <c r="Z47" s="155"/>
      <c r="AA47" s="155"/>
      <c r="AB47" s="155"/>
      <c r="AC47" s="155"/>
      <c r="AD47" s="155"/>
      <c r="AE47" s="155"/>
      <c r="AF47" s="155"/>
      <c r="AG47" s="155"/>
      <c r="AH47" s="155"/>
      <c r="AI47" s="155"/>
      <c r="AJ47" s="155"/>
    </row>
    <row r="48" spans="1:36" ht="18" customHeight="1">
      <c r="A48" s="598" t="s">
        <v>88</v>
      </c>
      <c r="B48" s="588" t="str">
        <f>S114</f>
        <v>February</v>
      </c>
      <c r="C48" s="589"/>
      <c r="D48" s="589"/>
      <c r="E48" s="589"/>
      <c r="F48" s="589"/>
      <c r="G48" s="589"/>
      <c r="H48" s="590"/>
      <c r="I48" s="410"/>
      <c r="J48" s="588" t="str">
        <f>AA114</f>
        <v>February YTD</v>
      </c>
      <c r="K48" s="589"/>
      <c r="L48" s="589"/>
      <c r="M48" s="589"/>
      <c r="N48" s="589"/>
      <c r="O48" s="589"/>
      <c r="P48" s="590"/>
      <c r="R48" s="598" t="s">
        <v>109</v>
      </c>
      <c r="S48" s="588" t="str">
        <f>B48</f>
        <v>February</v>
      </c>
      <c r="T48" s="589"/>
      <c r="U48" s="589"/>
      <c r="V48" s="589"/>
      <c r="W48" s="589"/>
      <c r="X48" s="589"/>
      <c r="Y48" s="590"/>
      <c r="Z48" s="410"/>
      <c r="AA48" s="588" t="str">
        <f>J48</f>
        <v>February YTD</v>
      </c>
      <c r="AB48" s="589"/>
      <c r="AC48" s="589"/>
      <c r="AD48" s="589"/>
      <c r="AE48" s="589"/>
      <c r="AF48" s="589"/>
      <c r="AG48" s="590"/>
      <c r="AH48" s="155"/>
      <c r="AI48" s="155"/>
      <c r="AJ48" s="155"/>
    </row>
    <row r="49" spans="1:36" ht="31.5" thickBot="1">
      <c r="A49" s="599"/>
      <c r="B49" s="124" t="s">
        <v>23</v>
      </c>
      <c r="C49" s="125" t="s">
        <v>24</v>
      </c>
      <c r="D49" s="126" t="s">
        <v>25</v>
      </c>
      <c r="E49" s="132" t="s">
        <v>162</v>
      </c>
      <c r="F49" s="127" t="s">
        <v>42</v>
      </c>
      <c r="G49" s="127" t="s">
        <v>26</v>
      </c>
      <c r="H49" s="427" t="s">
        <v>122</v>
      </c>
      <c r="I49" s="411"/>
      <c r="J49" s="124" t="s">
        <v>23</v>
      </c>
      <c r="K49" s="125" t="s">
        <v>24</v>
      </c>
      <c r="L49" s="126" t="s">
        <v>25</v>
      </c>
      <c r="M49" s="132" t="s">
        <v>162</v>
      </c>
      <c r="N49" s="127" t="s">
        <v>42</v>
      </c>
      <c r="O49" s="127" t="s">
        <v>26</v>
      </c>
      <c r="P49" s="427" t="s">
        <v>122</v>
      </c>
      <c r="R49" s="599"/>
      <c r="S49" s="124" t="s">
        <v>23</v>
      </c>
      <c r="T49" s="125" t="s">
        <v>24</v>
      </c>
      <c r="U49" s="126" t="s">
        <v>25</v>
      </c>
      <c r="V49" s="132" t="s">
        <v>162</v>
      </c>
      <c r="W49" s="127" t="s">
        <v>42</v>
      </c>
      <c r="X49" s="127" t="s">
        <v>26</v>
      </c>
      <c r="Y49" s="427" t="s">
        <v>122</v>
      </c>
      <c r="Z49" s="411"/>
      <c r="AA49" s="124" t="s">
        <v>23</v>
      </c>
      <c r="AB49" s="125" t="s">
        <v>24</v>
      </c>
      <c r="AC49" s="126" t="s">
        <v>25</v>
      </c>
      <c r="AD49" s="132" t="s">
        <v>162</v>
      </c>
      <c r="AE49" s="127" t="s">
        <v>42</v>
      </c>
      <c r="AF49" s="127" t="s">
        <v>26</v>
      </c>
      <c r="AG49" s="427" t="s">
        <v>122</v>
      </c>
      <c r="AH49" s="155"/>
      <c r="AI49" s="155"/>
      <c r="AJ49" s="155"/>
    </row>
    <row r="50" spans="1:36" ht="18">
      <c r="A50" s="7" t="s">
        <v>70</v>
      </c>
      <c r="B50" s="110">
        <f>'AB20'!J11</f>
        <v>435.4919625</v>
      </c>
      <c r="C50" s="102">
        <f>'AB20'!J13</f>
        <v>425</v>
      </c>
      <c r="D50" s="137">
        <f>'AB20'!J12</f>
        <v>379.4751</v>
      </c>
      <c r="E50" s="137">
        <f>+D50-B50</f>
        <v>-56.016862500000002</v>
      </c>
      <c r="F50" s="90">
        <f t="shared" ref="F50:F56" si="16">IF(ISERR((D50/B50)*100),0,(D50/B50)*100)</f>
        <v>87.137107610797742</v>
      </c>
      <c r="G50" s="103">
        <f t="shared" ref="G50:G56" si="17">+D50-C50</f>
        <v>-45.524900000000002</v>
      </c>
      <c r="H50" s="88">
        <f t="shared" ref="H50:H56" si="18">IF(ISERR((D50/C50)*100),0,(D50/C50)*100)</f>
        <v>89.288258823529404</v>
      </c>
      <c r="I50" s="412"/>
      <c r="J50" s="110">
        <f>'AB20'!O11</f>
        <v>3362.8409050000018</v>
      </c>
      <c r="K50" s="102">
        <f>'AB20'!O13</f>
        <v>3505</v>
      </c>
      <c r="L50" s="137">
        <f>'AB20'!O12</f>
        <v>3406.3080150000014</v>
      </c>
      <c r="M50" s="137">
        <f t="shared" ref="M50:M56" si="19">+L50-J50</f>
        <v>43.467109999999593</v>
      </c>
      <c r="N50" s="90">
        <f t="shared" ref="N50:N56" si="20">IF(ISERR((L50/J50)*100),0,(L50/J50)*100)</f>
        <v>101.29257110960469</v>
      </c>
      <c r="O50" s="103">
        <f t="shared" ref="O50:O56" si="21">+L50-K50</f>
        <v>-98.691984999998567</v>
      </c>
      <c r="P50" s="88">
        <f t="shared" ref="P50:P56" si="22">IF(ISERR((L50/K50)*100),0,(L50/K50)*100)</f>
        <v>97.184251497860245</v>
      </c>
      <c r="R50" s="7" t="s">
        <v>70</v>
      </c>
      <c r="S50" s="110">
        <f>'AB20'!AG11/1000</f>
        <v>174.40932660000001</v>
      </c>
      <c r="T50" s="102">
        <f>'AB20'!AG13/1000</f>
        <v>175.4578616047967</v>
      </c>
      <c r="U50" s="137">
        <f>'AB20'!AG12/1000</f>
        <v>163.87446350000002</v>
      </c>
      <c r="V50" s="137">
        <f t="shared" ref="V50:V56" si="23">+U50-S50</f>
        <v>-10.534863099999995</v>
      </c>
      <c r="W50" s="90">
        <f t="shared" ref="W50:W56" si="24">IF(ISERR((U50/S50)*100),0,(U50/S50)*100)</f>
        <v>93.959690513477383</v>
      </c>
      <c r="X50" s="103">
        <f t="shared" ref="X50:X56" si="25">+U50-T50</f>
        <v>-11.583398104796686</v>
      </c>
      <c r="Y50" s="88">
        <f t="shared" ref="Y50:Y56" si="26">IF(ISERR((U50/T50)*100),0,(U50/T50)*100)</f>
        <v>93.398188032812541</v>
      </c>
      <c r="Z50" s="412"/>
      <c r="AA50" s="110">
        <f>'AB20'!AL11/1000</f>
        <v>1245.0541373999999</v>
      </c>
      <c r="AB50" s="102">
        <f>'AB20'!AL13/1000</f>
        <v>1437.9376245534254</v>
      </c>
      <c r="AC50" s="137">
        <f>'AB20'!AL12/1000</f>
        <v>1441.1781634000001</v>
      </c>
      <c r="AD50" s="137">
        <f t="shared" ref="AD50:AD56" si="27">+AC50-AA50</f>
        <v>196.12402600000019</v>
      </c>
      <c r="AE50" s="90">
        <f t="shared" ref="AE50:AE56" si="28">IF(ISERR((AC50/AA50)*100),0,(AC50/AA50)*100)</f>
        <v>115.75224884674964</v>
      </c>
      <c r="AF50" s="103">
        <f>+AC50-AB50</f>
        <v>3.2405388465747365</v>
      </c>
      <c r="AG50" s="88">
        <f t="shared" ref="AG50:AG56" si="29">IF(ISERR((AC50/AB50)*100),0,(AC50/AB50)*100)</f>
        <v>100.22536018191897</v>
      </c>
      <c r="AH50" s="155"/>
      <c r="AI50" s="155"/>
      <c r="AJ50" s="155"/>
    </row>
    <row r="51" spans="1:36" ht="18">
      <c r="A51" s="7" t="s">
        <v>69</v>
      </c>
      <c r="B51" s="104">
        <f>'AB20'!J19</f>
        <v>147.5932</v>
      </c>
      <c r="C51" s="105">
        <f>'AB20'!J21</f>
        <v>170</v>
      </c>
      <c r="D51" s="137">
        <f>'AB20'!J20</f>
        <v>165.42429999999999</v>
      </c>
      <c r="E51" s="137">
        <f t="shared" ref="E51:E56" si="30">+D51-B51</f>
        <v>17.831099999999992</v>
      </c>
      <c r="F51" s="11">
        <f t="shared" si="16"/>
        <v>112.08124764555546</v>
      </c>
      <c r="G51" s="106">
        <f t="shared" si="17"/>
        <v>-4.5757000000000119</v>
      </c>
      <c r="H51" s="15">
        <f t="shared" si="18"/>
        <v>97.308411764705866</v>
      </c>
      <c r="I51" s="26"/>
      <c r="J51" s="104">
        <f>'AB20'!O19</f>
        <v>1232.5616</v>
      </c>
      <c r="K51" s="105">
        <f>'AB20'!O21</f>
        <v>1340</v>
      </c>
      <c r="L51" s="137">
        <f>'AB20'!O20</f>
        <v>1258.7547674999998</v>
      </c>
      <c r="M51" s="137">
        <f t="shared" si="19"/>
        <v>26.193167499999845</v>
      </c>
      <c r="N51" s="11">
        <f t="shared" si="20"/>
        <v>102.12510007613412</v>
      </c>
      <c r="O51" s="106">
        <f t="shared" si="21"/>
        <v>-81.245232500000157</v>
      </c>
      <c r="P51" s="15">
        <f t="shared" si="22"/>
        <v>93.936922947761175</v>
      </c>
      <c r="R51" s="7" t="s">
        <v>69</v>
      </c>
      <c r="S51" s="104">
        <f>'AB20'!AG19/1000</f>
        <v>51.6134828</v>
      </c>
      <c r="T51" s="105">
        <f>'AB20'!AG21/1000</f>
        <v>68.771092131013575</v>
      </c>
      <c r="U51" s="137">
        <f>'AB20'!AG20/1000</f>
        <v>67.025853799999993</v>
      </c>
      <c r="V51" s="137">
        <f t="shared" si="23"/>
        <v>15.412370999999993</v>
      </c>
      <c r="W51" s="11">
        <f t="shared" si="24"/>
        <v>129.8611334943667</v>
      </c>
      <c r="X51" s="106">
        <f t="shared" si="25"/>
        <v>-1.7452383310135815</v>
      </c>
      <c r="Y51" s="15">
        <f t="shared" si="26"/>
        <v>97.462250086578834</v>
      </c>
      <c r="Z51" s="26"/>
      <c r="AA51" s="104">
        <f>'AB20'!AL19/1000</f>
        <v>427.22016589999998</v>
      </c>
      <c r="AB51" s="105">
        <f>'AB20'!AL21/1000</f>
        <v>547.24372329966377</v>
      </c>
      <c r="AC51" s="137">
        <f>'AB20'!AL20/1000</f>
        <v>520.45054619999996</v>
      </c>
      <c r="AD51" s="137">
        <f t="shared" si="27"/>
        <v>93.230380299999979</v>
      </c>
      <c r="AE51" s="11">
        <f t="shared" si="28"/>
        <v>121.82256076409617</v>
      </c>
      <c r="AF51" s="106">
        <f t="shared" ref="AF51:AF56" si="31">+AC51-AB51</f>
        <v>-26.793177099663808</v>
      </c>
      <c r="AG51" s="15">
        <f t="shared" si="29"/>
        <v>95.103977266635141</v>
      </c>
      <c r="AH51" s="155"/>
      <c r="AI51" s="155"/>
      <c r="AJ51" s="155"/>
    </row>
    <row r="52" spans="1:36" ht="18">
      <c r="A52" s="7" t="s">
        <v>28</v>
      </c>
      <c r="B52" s="104">
        <f>'AB20'!J27</f>
        <v>221.47030000000001</v>
      </c>
      <c r="C52" s="105">
        <f>'AB20'!J29</f>
        <v>260</v>
      </c>
      <c r="D52" s="137">
        <f>'AB20'!J28</f>
        <v>346.07619999999997</v>
      </c>
      <c r="E52" s="137">
        <f t="shared" si="30"/>
        <v>124.60589999999996</v>
      </c>
      <c r="F52" s="11">
        <f t="shared" si="16"/>
        <v>156.26302939942735</v>
      </c>
      <c r="G52" s="106">
        <f t="shared" si="17"/>
        <v>86.076199999999972</v>
      </c>
      <c r="H52" s="15">
        <f t="shared" si="18"/>
        <v>133.10623076923076</v>
      </c>
      <c r="I52" s="26"/>
      <c r="J52" s="104">
        <f>'AB20'!O27</f>
        <v>1677.5403000000001</v>
      </c>
      <c r="K52" s="105">
        <f>'AB20'!O29</f>
        <v>1770</v>
      </c>
      <c r="L52" s="137">
        <f>'AB20'!O28</f>
        <v>2350.4320125000004</v>
      </c>
      <c r="M52" s="137">
        <f t="shared" si="19"/>
        <v>672.89171250000027</v>
      </c>
      <c r="N52" s="11">
        <f t="shared" si="20"/>
        <v>140.11180610683394</v>
      </c>
      <c r="O52" s="106">
        <f t="shared" si="21"/>
        <v>580.43201250000038</v>
      </c>
      <c r="P52" s="15">
        <f t="shared" si="22"/>
        <v>132.79276906779663</v>
      </c>
      <c r="R52" s="7" t="s">
        <v>28</v>
      </c>
      <c r="S52" s="104">
        <f>'AB20'!AG27/1000</f>
        <v>82.653792100000004</v>
      </c>
      <c r="T52" s="105">
        <f>'AB20'!AG29/1000</f>
        <v>100.0947157158319</v>
      </c>
      <c r="U52" s="137">
        <f>'AB20'!AG28/1000</f>
        <v>133.6072375</v>
      </c>
      <c r="V52" s="137">
        <f t="shared" si="23"/>
        <v>50.953445399999993</v>
      </c>
      <c r="W52" s="11">
        <f t="shared" si="24"/>
        <v>161.64683326126544</v>
      </c>
      <c r="X52" s="106">
        <f t="shared" si="25"/>
        <v>33.512521784168101</v>
      </c>
      <c r="Y52" s="15">
        <f t="shared" si="26"/>
        <v>133.48081019512549</v>
      </c>
      <c r="Z52" s="26"/>
      <c r="AA52" s="104">
        <f>'AB20'!AL27/1000</f>
        <v>629.01438949999999</v>
      </c>
      <c r="AB52" s="105">
        <f>'AB20'!AL29/1000</f>
        <v>681.55704026011801</v>
      </c>
      <c r="AC52" s="137">
        <f>'AB20'!AL28/1000</f>
        <v>912.82631270000013</v>
      </c>
      <c r="AD52" s="137">
        <f t="shared" si="27"/>
        <v>283.81192320000014</v>
      </c>
      <c r="AE52" s="11">
        <f t="shared" si="28"/>
        <v>145.12010026123579</v>
      </c>
      <c r="AF52" s="106">
        <f t="shared" si="31"/>
        <v>231.26927243988212</v>
      </c>
      <c r="AG52" s="15">
        <f t="shared" si="29"/>
        <v>133.93248969324969</v>
      </c>
      <c r="AH52" s="155"/>
      <c r="AI52" s="155"/>
      <c r="AJ52" s="155"/>
    </row>
    <row r="53" spans="1:36" ht="18">
      <c r="A53" s="7" t="s">
        <v>141</v>
      </c>
      <c r="B53" s="390">
        <f>'AB20'!J35</f>
        <v>5.5114999999999998</v>
      </c>
      <c r="C53" s="105">
        <f>'AB20'!J37</f>
        <v>7</v>
      </c>
      <c r="D53" s="391">
        <f>'AB20'!J36</f>
        <v>0</v>
      </c>
      <c r="E53" s="137">
        <f t="shared" si="30"/>
        <v>-5.5114999999999998</v>
      </c>
      <c r="F53" s="11">
        <f t="shared" si="16"/>
        <v>0</v>
      </c>
      <c r="G53" s="106">
        <f t="shared" si="17"/>
        <v>-7</v>
      </c>
      <c r="H53" s="15">
        <f t="shared" si="18"/>
        <v>0</v>
      </c>
      <c r="I53" s="26"/>
      <c r="J53" s="390">
        <f>'AB20'!O35</f>
        <v>35.273599999999995</v>
      </c>
      <c r="K53" s="105">
        <f>'AB20'!O37</f>
        <v>53</v>
      </c>
      <c r="L53" s="391">
        <f>'AB20'!O36</f>
        <v>14.3299</v>
      </c>
      <c r="M53" s="137">
        <f t="shared" si="19"/>
        <v>-20.943699999999993</v>
      </c>
      <c r="N53" s="11">
        <f t="shared" si="20"/>
        <v>40.625000000000007</v>
      </c>
      <c r="O53" s="106">
        <f t="shared" si="21"/>
        <v>-38.670099999999998</v>
      </c>
      <c r="P53" s="15">
        <f t="shared" si="22"/>
        <v>27.037547169811322</v>
      </c>
      <c r="R53" s="7" t="s">
        <v>141</v>
      </c>
      <c r="S53" s="390">
        <f>'AB20'!AG35/1000</f>
        <v>1.88856</v>
      </c>
      <c r="T53" s="105">
        <f>'AB20'!AG37/1000</f>
        <v>1.869</v>
      </c>
      <c r="U53" s="391">
        <f>'AB20'!AG36/1000</f>
        <v>0</v>
      </c>
      <c r="V53" s="137">
        <f t="shared" si="23"/>
        <v>-1.88856</v>
      </c>
      <c r="W53" s="11">
        <f t="shared" si="24"/>
        <v>0</v>
      </c>
      <c r="X53" s="106">
        <f t="shared" si="25"/>
        <v>-1.869</v>
      </c>
      <c r="Y53" s="15">
        <f t="shared" si="26"/>
        <v>0</v>
      </c>
      <c r="Z53" s="26"/>
      <c r="AA53" s="390">
        <f>'AB20'!AL35/1000</f>
        <v>9.0323200000000003</v>
      </c>
      <c r="AB53" s="105">
        <f>'AB20'!AL37/1000</f>
        <v>14.151</v>
      </c>
      <c r="AC53" s="391">
        <f>'AB20'!AL36/1000</f>
        <v>3.3458817000000001</v>
      </c>
      <c r="AD53" s="137">
        <f t="shared" si="27"/>
        <v>-5.6864383000000007</v>
      </c>
      <c r="AE53" s="11">
        <f t="shared" si="28"/>
        <v>37.043436237865798</v>
      </c>
      <c r="AF53" s="106">
        <f>+AC53-AB53</f>
        <v>-10.8051183</v>
      </c>
      <c r="AG53" s="15">
        <f>IF(ISERR((AC53/AB53)*100),0,(AC53/AB53)*100)</f>
        <v>23.644136103455587</v>
      </c>
      <c r="AH53" s="155"/>
      <c r="AI53" s="155"/>
      <c r="AJ53" s="155"/>
    </row>
    <row r="54" spans="1:36" ht="18">
      <c r="A54" s="7" t="s">
        <v>37</v>
      </c>
      <c r="B54" s="392">
        <f>'AB20'!J50</f>
        <v>0</v>
      </c>
      <c r="C54" s="108">
        <f>'AB20'!J53</f>
        <v>0</v>
      </c>
      <c r="D54" s="393">
        <f>'AB20'!J52</f>
        <v>0</v>
      </c>
      <c r="E54" s="138">
        <f t="shared" si="30"/>
        <v>0</v>
      </c>
      <c r="F54" s="18">
        <f t="shared" si="16"/>
        <v>0</v>
      </c>
      <c r="G54" s="109">
        <f t="shared" si="17"/>
        <v>0</v>
      </c>
      <c r="H54" s="16">
        <f t="shared" si="18"/>
        <v>0</v>
      </c>
      <c r="I54" s="96"/>
      <c r="J54" s="392">
        <f>'AB20'!O50</f>
        <v>0</v>
      </c>
      <c r="K54" s="108">
        <f>+'AB20'!O53</f>
        <v>0</v>
      </c>
      <c r="L54" s="393">
        <f>+'AB20'!O52</f>
        <v>0</v>
      </c>
      <c r="M54" s="138">
        <f t="shared" si="19"/>
        <v>0</v>
      </c>
      <c r="N54" s="18">
        <f t="shared" si="20"/>
        <v>0</v>
      </c>
      <c r="O54" s="109">
        <f t="shared" si="21"/>
        <v>0</v>
      </c>
      <c r="P54" s="16">
        <f t="shared" si="22"/>
        <v>0</v>
      </c>
      <c r="R54" s="7" t="s">
        <v>37</v>
      </c>
      <c r="S54" s="392">
        <f>'AB20'!AG50/1000</f>
        <v>0</v>
      </c>
      <c r="T54" s="108">
        <f>'AB20'!AG53/1000</f>
        <v>0</v>
      </c>
      <c r="U54" s="393">
        <f>'AB20'!AG52/1000</f>
        <v>0</v>
      </c>
      <c r="V54" s="138">
        <f t="shared" si="23"/>
        <v>0</v>
      </c>
      <c r="W54" s="18">
        <f t="shared" si="24"/>
        <v>0</v>
      </c>
      <c r="X54" s="109">
        <f t="shared" si="25"/>
        <v>0</v>
      </c>
      <c r="Y54" s="16">
        <f t="shared" si="26"/>
        <v>0</v>
      </c>
      <c r="Z54" s="96"/>
      <c r="AA54" s="392">
        <f>'AB20'!AL50/1000</f>
        <v>0</v>
      </c>
      <c r="AB54" s="108">
        <f>'AB20'!AL53/1000</f>
        <v>0</v>
      </c>
      <c r="AC54" s="393">
        <f>'AB20'!AL52/1000</f>
        <v>0</v>
      </c>
      <c r="AD54" s="138">
        <f t="shared" si="27"/>
        <v>0</v>
      </c>
      <c r="AE54" s="18">
        <f t="shared" si="28"/>
        <v>0</v>
      </c>
      <c r="AF54" s="109">
        <f>+AC54-AB54</f>
        <v>0</v>
      </c>
      <c r="AG54" s="16">
        <f>IF(ISERR((AC54/AB54)*100),0,(AC54/AB54)*100)</f>
        <v>0</v>
      </c>
      <c r="AH54" s="155"/>
      <c r="AI54" s="155"/>
      <c r="AJ54" s="155"/>
    </row>
    <row r="55" spans="1:36" ht="18" hidden="1" customHeight="1">
      <c r="A55" s="193" t="s">
        <v>84</v>
      </c>
      <c r="B55" s="282">
        <f>'AB20'!H42</f>
        <v>0</v>
      </c>
      <c r="C55" s="280">
        <f>'AB20'!H45</f>
        <v>5</v>
      </c>
      <c r="D55" s="281">
        <f>'AB20'!H44</f>
        <v>0</v>
      </c>
      <c r="E55" s="281">
        <f t="shared" si="30"/>
        <v>0</v>
      </c>
      <c r="F55" s="18">
        <f t="shared" si="16"/>
        <v>0</v>
      </c>
      <c r="G55" s="109">
        <f t="shared" si="17"/>
        <v>-5</v>
      </c>
      <c r="H55" s="16">
        <f t="shared" si="18"/>
        <v>0</v>
      </c>
      <c r="I55" s="96"/>
      <c r="J55" s="282">
        <f>'AB20'!O42</f>
        <v>0</v>
      </c>
      <c r="K55" s="280">
        <f>'AB20'!O45</f>
        <v>10</v>
      </c>
      <c r="L55" s="281">
        <f>'AB20'!O44</f>
        <v>5.5114999999999998</v>
      </c>
      <c r="M55" s="281">
        <f t="shared" si="19"/>
        <v>5.5114999999999998</v>
      </c>
      <c r="N55" s="18">
        <f t="shared" si="20"/>
        <v>0</v>
      </c>
      <c r="O55" s="109">
        <f t="shared" si="21"/>
        <v>-4.4885000000000002</v>
      </c>
      <c r="P55" s="16">
        <f t="shared" si="22"/>
        <v>55.115000000000002</v>
      </c>
      <c r="R55" s="193" t="s">
        <v>84</v>
      </c>
      <c r="S55" s="282">
        <f>'AB20'!AE42/1000</f>
        <v>0</v>
      </c>
      <c r="T55" s="280">
        <f>'AB20'!AE45/1000</f>
        <v>1.0549999999999999</v>
      </c>
      <c r="U55" s="281">
        <f>'AB20'!AE44/1000</f>
        <v>0</v>
      </c>
      <c r="V55" s="281">
        <f t="shared" si="23"/>
        <v>0</v>
      </c>
      <c r="W55" s="18">
        <f t="shared" si="24"/>
        <v>0</v>
      </c>
      <c r="X55" s="109">
        <f t="shared" si="25"/>
        <v>-1.0549999999999999</v>
      </c>
      <c r="Y55" s="16">
        <f t="shared" si="26"/>
        <v>0</v>
      </c>
      <c r="Z55" s="96"/>
      <c r="AA55" s="282">
        <f>'AB20'!AL42/1000</f>
        <v>0</v>
      </c>
      <c r="AB55" s="280">
        <f>'AB20'!AL45/1000</f>
        <v>1.8660000000000001</v>
      </c>
      <c r="AC55" s="281">
        <f>'AB20'!AL44/1000</f>
        <v>0.94972000000000001</v>
      </c>
      <c r="AD55" s="281">
        <f t="shared" si="27"/>
        <v>0.94972000000000001</v>
      </c>
      <c r="AE55" s="18">
        <f t="shared" si="28"/>
        <v>0</v>
      </c>
      <c r="AF55" s="109">
        <f t="shared" si="31"/>
        <v>-0.91628000000000009</v>
      </c>
      <c r="AG55" s="16">
        <f t="shared" si="29"/>
        <v>50.896034297963553</v>
      </c>
      <c r="AH55" s="155"/>
      <c r="AI55" s="155"/>
      <c r="AJ55" s="155"/>
    </row>
    <row r="56" spans="1:36" ht="18">
      <c r="A56" s="193" t="s">
        <v>43</v>
      </c>
      <c r="B56" s="104">
        <f>SUM(B50:B55)</f>
        <v>810.06696249999993</v>
      </c>
      <c r="C56" s="105">
        <f>SUM(C50:C55)</f>
        <v>867</v>
      </c>
      <c r="D56" s="137">
        <f>SUM(D50:D55)</f>
        <v>890.97559999999999</v>
      </c>
      <c r="E56" s="137">
        <f t="shared" si="30"/>
        <v>80.908637500000054</v>
      </c>
      <c r="F56" s="11">
        <f t="shared" si="16"/>
        <v>109.98789498220032</v>
      </c>
      <c r="G56" s="106">
        <f t="shared" si="17"/>
        <v>23.975599999999986</v>
      </c>
      <c r="H56" s="15">
        <f t="shared" si="18"/>
        <v>102.76535178777392</v>
      </c>
      <c r="I56" s="26"/>
      <c r="J56" s="104">
        <f>SUM(J50:J55)</f>
        <v>6308.2164050000029</v>
      </c>
      <c r="K56" s="105">
        <f>SUM(K50:K55)</f>
        <v>6678</v>
      </c>
      <c r="L56" s="137">
        <f>SUM(L50:L55)</f>
        <v>7035.3361950000008</v>
      </c>
      <c r="M56" s="137">
        <f t="shared" si="19"/>
        <v>727.11978999999792</v>
      </c>
      <c r="N56" s="11">
        <f t="shared" si="20"/>
        <v>111.52655114088461</v>
      </c>
      <c r="O56" s="106">
        <f t="shared" si="21"/>
        <v>357.33619500000077</v>
      </c>
      <c r="P56" s="15">
        <f t="shared" si="22"/>
        <v>105.35094631626237</v>
      </c>
      <c r="R56" s="193" t="s">
        <v>43</v>
      </c>
      <c r="S56" s="104">
        <f>SUM(S50:S55)</f>
        <v>310.56516150000004</v>
      </c>
      <c r="T56" s="105">
        <f>SUM(T50:T55)</f>
        <v>347.2476694516422</v>
      </c>
      <c r="U56" s="137">
        <f>SUM(U50:U55)</f>
        <v>364.50755479999998</v>
      </c>
      <c r="V56" s="137">
        <f t="shared" si="23"/>
        <v>53.942393299999935</v>
      </c>
      <c r="W56" s="11">
        <f t="shared" si="24"/>
        <v>117.36910638639033</v>
      </c>
      <c r="X56" s="106">
        <f t="shared" si="25"/>
        <v>17.259885348357784</v>
      </c>
      <c r="Y56" s="15">
        <f t="shared" si="26"/>
        <v>104.97048270348763</v>
      </c>
      <c r="Z56" s="26"/>
      <c r="AA56" s="104">
        <f>SUM(AA50:AA55)</f>
        <v>2310.3210127999996</v>
      </c>
      <c r="AB56" s="105">
        <f>SUM(AB50:AB55)</f>
        <v>2682.7553881132071</v>
      </c>
      <c r="AC56" s="137">
        <f>SUM(AC50:AC55)</f>
        <v>2878.7506240000002</v>
      </c>
      <c r="AD56" s="137">
        <f t="shared" si="27"/>
        <v>568.42961120000064</v>
      </c>
      <c r="AE56" s="11">
        <f t="shared" si="28"/>
        <v>124.60392335310542</v>
      </c>
      <c r="AF56" s="106">
        <f t="shared" si="31"/>
        <v>195.99523588679313</v>
      </c>
      <c r="AG56" s="15">
        <f t="shared" si="29"/>
        <v>107.30574381679416</v>
      </c>
      <c r="AH56" s="155"/>
      <c r="AI56" s="155"/>
      <c r="AJ56" s="155"/>
    </row>
    <row r="57" spans="1:36" ht="6" customHeight="1" thickBot="1">
      <c r="A57" s="402"/>
      <c r="B57" s="402"/>
      <c r="C57" s="122"/>
      <c r="D57" s="122"/>
      <c r="E57" s="122"/>
      <c r="F57" s="122"/>
      <c r="G57" s="122"/>
      <c r="H57" s="255"/>
      <c r="I57" s="426"/>
      <c r="J57" s="402"/>
      <c r="K57" s="122"/>
      <c r="L57" s="122"/>
      <c r="M57" s="122"/>
      <c r="N57" s="122"/>
      <c r="O57" s="122"/>
      <c r="P57" s="255"/>
      <c r="R57" s="402"/>
      <c r="S57" s="402"/>
      <c r="T57" s="122"/>
      <c r="U57" s="122"/>
      <c r="V57" s="122"/>
      <c r="W57" s="122"/>
      <c r="X57" s="122"/>
      <c r="Y57" s="255"/>
      <c r="Z57" s="426"/>
      <c r="AA57" s="402"/>
      <c r="AB57" s="122"/>
      <c r="AC57" s="122"/>
      <c r="AD57" s="122"/>
      <c r="AE57" s="122"/>
      <c r="AF57" s="122"/>
      <c r="AG57" s="255"/>
      <c r="AH57" s="155"/>
      <c r="AI57" s="155"/>
      <c r="AJ57" s="155"/>
    </row>
    <row r="58" spans="1:36">
      <c r="A58" s="12" t="s">
        <v>38</v>
      </c>
      <c r="B58" s="12"/>
      <c r="C58" s="12"/>
      <c r="D58" s="12"/>
      <c r="E58" s="155"/>
      <c r="F58" s="155"/>
      <c r="G58" s="155"/>
      <c r="H58" s="155"/>
      <c r="I58" s="155"/>
      <c r="J58" s="155"/>
      <c r="K58" s="155"/>
      <c r="L58" s="155"/>
      <c r="M58" s="155"/>
      <c r="N58" s="155"/>
      <c r="O58" s="155"/>
      <c r="P58" s="155"/>
      <c r="R58" s="12" t="s">
        <v>38</v>
      </c>
      <c r="S58" s="12"/>
      <c r="T58" s="12"/>
      <c r="U58" s="12"/>
      <c r="V58" s="155"/>
      <c r="W58" s="155"/>
      <c r="X58" s="155"/>
      <c r="Y58" s="155"/>
      <c r="Z58" s="155"/>
      <c r="AA58" s="155"/>
      <c r="AB58" s="155"/>
      <c r="AC58" s="155"/>
      <c r="AD58" s="155"/>
      <c r="AE58" s="155"/>
      <c r="AF58" s="155"/>
      <c r="AG58" s="155"/>
      <c r="AH58" s="155"/>
      <c r="AI58" s="155"/>
      <c r="AJ58" s="155"/>
    </row>
    <row r="59" spans="1:36" s="121" customFormat="1" ht="3" customHeight="1">
      <c r="A59" s="131"/>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55"/>
      <c r="AI59" s="155"/>
      <c r="AJ59" s="155"/>
    </row>
    <row r="60" spans="1:36">
      <c r="A60" s="13" t="s">
        <v>39</v>
      </c>
      <c r="B60" s="13"/>
      <c r="C60" s="13"/>
      <c r="D60" s="155"/>
      <c r="E60" s="155"/>
      <c r="F60" s="155"/>
      <c r="G60" s="155"/>
      <c r="H60" s="155"/>
      <c r="I60" s="155"/>
      <c r="J60" s="155"/>
      <c r="K60" s="155"/>
      <c r="L60" s="155"/>
      <c r="M60" s="155"/>
      <c r="N60" s="155"/>
      <c r="O60" s="155"/>
      <c r="P60" s="155"/>
      <c r="R60" s="13" t="s">
        <v>39</v>
      </c>
      <c r="S60" s="13"/>
      <c r="T60" s="13"/>
      <c r="V60" s="155"/>
      <c r="W60" s="155"/>
      <c r="X60" s="155"/>
      <c r="Y60" s="155"/>
      <c r="Z60" s="155"/>
      <c r="AA60" s="155"/>
      <c r="AB60" s="155"/>
      <c r="AC60" s="155"/>
      <c r="AD60" s="155"/>
      <c r="AE60" s="155"/>
      <c r="AF60" s="155"/>
      <c r="AG60" s="155"/>
      <c r="AH60" s="155"/>
      <c r="AI60" s="155"/>
      <c r="AJ60" s="155"/>
    </row>
    <row r="61" spans="1:36" s="121" customFormat="1" ht="5.25" customHeight="1">
      <c r="A61" s="131"/>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55"/>
      <c r="AI61" s="155"/>
      <c r="AJ61" s="155"/>
    </row>
    <row r="62" spans="1:36">
      <c r="A62" s="199" t="s">
        <v>40</v>
      </c>
      <c r="B62" s="199"/>
      <c r="C62" s="200"/>
      <c r="D62" s="155"/>
      <c r="E62" s="155"/>
      <c r="F62" s="155"/>
      <c r="G62" s="155"/>
      <c r="H62" s="155"/>
      <c r="I62" s="155"/>
      <c r="J62" s="155"/>
      <c r="K62" s="155"/>
      <c r="L62" s="155"/>
      <c r="M62" s="155"/>
      <c r="N62" s="155"/>
      <c r="O62" s="155"/>
      <c r="P62" s="155"/>
      <c r="R62" s="199" t="s">
        <v>40</v>
      </c>
      <c r="S62" s="199"/>
      <c r="T62" s="200"/>
      <c r="V62" s="155"/>
      <c r="W62" s="155"/>
      <c r="X62" s="155"/>
      <c r="Y62" s="155"/>
      <c r="Z62" s="155"/>
      <c r="AA62" s="155"/>
      <c r="AB62" s="155"/>
      <c r="AC62" s="155"/>
      <c r="AD62" s="155"/>
      <c r="AE62" s="155"/>
      <c r="AF62" s="155"/>
      <c r="AG62" s="155"/>
      <c r="AH62" s="155"/>
      <c r="AI62" s="155"/>
      <c r="AJ62" s="155"/>
    </row>
    <row r="63" spans="1:36" ht="15.75" thickBot="1">
      <c r="B63" s="155"/>
      <c r="C63" s="155"/>
      <c r="D63" s="155"/>
      <c r="E63" s="155"/>
      <c r="F63" s="155"/>
      <c r="G63" s="155"/>
      <c r="H63" s="155"/>
      <c r="I63" s="155"/>
      <c r="J63" s="155"/>
      <c r="K63" s="155"/>
      <c r="L63" s="155"/>
      <c r="M63" s="155"/>
      <c r="N63" s="155"/>
      <c r="O63" s="155"/>
      <c r="P63" s="155"/>
      <c r="R63" s="155"/>
      <c r="S63" s="155"/>
      <c r="T63" s="155"/>
      <c r="U63" s="155"/>
      <c r="V63" s="155"/>
      <c r="W63" s="155"/>
      <c r="X63" s="155"/>
      <c r="Y63" s="155"/>
      <c r="Z63" s="155"/>
      <c r="AA63" s="155"/>
      <c r="AB63" s="155"/>
      <c r="AC63" s="155"/>
      <c r="AD63" s="155"/>
      <c r="AE63" s="155"/>
      <c r="AF63" s="155"/>
      <c r="AG63" s="155"/>
      <c r="AH63" s="155"/>
      <c r="AI63" s="155"/>
      <c r="AJ63" s="155"/>
    </row>
    <row r="64" spans="1:36" ht="18">
      <c r="A64" s="600" t="s">
        <v>149</v>
      </c>
      <c r="B64" s="588" t="str">
        <f>B4</f>
        <v>February</v>
      </c>
      <c r="C64" s="589"/>
      <c r="D64" s="589"/>
      <c r="E64" s="589"/>
      <c r="F64" s="589"/>
      <c r="G64" s="589"/>
      <c r="H64" s="590"/>
      <c r="I64" s="428"/>
      <c r="J64" s="588" t="str">
        <f>J4</f>
        <v>February YTD</v>
      </c>
      <c r="K64" s="589"/>
      <c r="L64" s="589"/>
      <c r="M64" s="589"/>
      <c r="N64" s="589"/>
      <c r="O64" s="589"/>
      <c r="P64" s="590"/>
      <c r="R64" s="155"/>
      <c r="S64" s="155"/>
      <c r="T64" s="155"/>
      <c r="U64" s="155"/>
      <c r="V64" s="155"/>
      <c r="W64" s="155"/>
      <c r="X64" s="155"/>
      <c r="Y64" s="155"/>
      <c r="Z64" s="155"/>
      <c r="AA64" s="155"/>
      <c r="AB64" s="155"/>
      <c r="AC64" s="155"/>
      <c r="AD64" s="155"/>
      <c r="AE64" s="155"/>
      <c r="AF64" s="155"/>
      <c r="AG64" s="155"/>
      <c r="AH64" s="155"/>
      <c r="AI64" s="155"/>
      <c r="AJ64" s="155"/>
    </row>
    <row r="65" spans="1:36" ht="31.5" thickBot="1">
      <c r="A65" s="601"/>
      <c r="B65" s="124" t="s">
        <v>23</v>
      </c>
      <c r="C65" s="125" t="s">
        <v>24</v>
      </c>
      <c r="D65" s="126" t="s">
        <v>25</v>
      </c>
      <c r="E65" s="132" t="s">
        <v>162</v>
      </c>
      <c r="F65" s="256" t="s">
        <v>42</v>
      </c>
      <c r="G65" s="132" t="s">
        <v>26</v>
      </c>
      <c r="H65" s="134" t="s">
        <v>122</v>
      </c>
      <c r="I65" s="411"/>
      <c r="J65" s="124" t="s">
        <v>23</v>
      </c>
      <c r="K65" s="125" t="s">
        <v>24</v>
      </c>
      <c r="L65" s="126" t="s">
        <v>25</v>
      </c>
      <c r="M65" s="132" t="s">
        <v>162</v>
      </c>
      <c r="N65" s="256" t="s">
        <v>42</v>
      </c>
      <c r="O65" s="132" t="s">
        <v>26</v>
      </c>
      <c r="P65" s="134" t="s">
        <v>122</v>
      </c>
      <c r="R65" s="155"/>
      <c r="S65" s="155"/>
      <c r="T65" s="155"/>
      <c r="U65" s="155"/>
      <c r="V65" s="155"/>
      <c r="W65" s="155"/>
      <c r="X65" s="155"/>
      <c r="Y65" s="155"/>
      <c r="Z65" s="155"/>
      <c r="AA65" s="155"/>
      <c r="AB65" s="155"/>
      <c r="AC65" s="155"/>
      <c r="AD65" s="155"/>
      <c r="AE65" s="155"/>
      <c r="AF65" s="155"/>
      <c r="AG65" s="155"/>
      <c r="AH65" s="155"/>
      <c r="AI65" s="155"/>
      <c r="AJ65" s="155"/>
    </row>
    <row r="66" spans="1:36" ht="18">
      <c r="A66" s="7" t="s">
        <v>70</v>
      </c>
      <c r="B66" s="110">
        <f>(Omnigen!AG11+Animate!AG11+'Yeast Culture'!AG11+'AB20'!AG11)/1000</f>
        <v>846.67969249999999</v>
      </c>
      <c r="C66" s="102">
        <f>(Omnigen!AG13+Animate!AG13+'Yeast Culture'!AG13+'AB20'!AG13)/1000</f>
        <v>866.1718811435311</v>
      </c>
      <c r="D66" s="139">
        <f>(Omnigen!AG12+Animate!AG12+'Yeast Culture'!AG12+'AB20'!AG12)/1000</f>
        <v>860.79896049999979</v>
      </c>
      <c r="E66" s="106">
        <f t="shared" ref="E66:E72" si="32">+D66-B66</f>
        <v>14.119267999999806</v>
      </c>
      <c r="F66" s="11">
        <f t="shared" ref="F66:F72" si="33">IF(ISERR((D66/B66)*100),0,(D66/B66)*100)</f>
        <v>101.6676044229087</v>
      </c>
      <c r="G66" s="106">
        <f t="shared" ref="G66:G72" si="34">+D66-C66</f>
        <v>-5.3729206435313017</v>
      </c>
      <c r="H66" s="15">
        <f t="shared" ref="H66:H72" si="35">IF(ISERR((D66/C66)*100),0,(D66/C66)*100)</f>
        <v>99.379693481109328</v>
      </c>
      <c r="I66" s="26"/>
      <c r="J66" s="110">
        <f>(Omnigen!AL11+Animate!AL11+'Yeast Culture'!AL11+'AB20'!AL11)/1000</f>
        <v>8372.3668339000014</v>
      </c>
      <c r="K66" s="102">
        <f>(Omnigen!AL13+Animate!AL13+'Yeast Culture'!AL13+'AB20'!AL13)/1000</f>
        <v>7749.1881703911449</v>
      </c>
      <c r="L66" s="139">
        <f>(Omnigen!AL12+Animate!AL12+'Yeast Culture'!AL12+'AB20'!AL12)/1000</f>
        <v>7827.4054653999992</v>
      </c>
      <c r="M66" s="106">
        <f t="shared" ref="M66:M72" si="36">+L66-J66</f>
        <v>-544.96136850000221</v>
      </c>
      <c r="N66" s="11">
        <f t="shared" ref="N66:N72" si="37">IF(ISERR((L66/J66)*100),0,(L66/J66)*100)</f>
        <v>93.490952089038487</v>
      </c>
      <c r="O66" s="106">
        <f t="shared" ref="O66:O72" si="38">+L66-K66</f>
        <v>78.217295008854308</v>
      </c>
      <c r="P66" s="15">
        <f t="shared" ref="P66:P72" si="39">IF(ISERR((L66/K66)*100),0,(L66/K66)*100)</f>
        <v>101.00936115227806</v>
      </c>
      <c r="R66" s="155"/>
      <c r="S66" s="155"/>
      <c r="T66" s="155"/>
      <c r="U66" s="155"/>
      <c r="V66" s="155"/>
      <c r="W66" s="155"/>
      <c r="X66" s="155"/>
      <c r="Y66" s="155"/>
      <c r="Z66" s="155"/>
      <c r="AA66" s="155"/>
      <c r="AB66" s="155"/>
      <c r="AC66" s="155"/>
      <c r="AD66" s="155"/>
      <c r="AE66" s="155"/>
      <c r="AF66" s="155"/>
      <c r="AG66" s="155"/>
      <c r="AH66" s="155"/>
      <c r="AI66" s="155"/>
      <c r="AJ66" s="155"/>
    </row>
    <row r="67" spans="1:36" ht="18">
      <c r="A67" s="7" t="s">
        <v>69</v>
      </c>
      <c r="B67" s="104">
        <f>(Omnigen!AG19+Animate!AG19+'Yeast Culture'!AG19+'AB20'!AG19)/1000</f>
        <v>1101.0873268999997</v>
      </c>
      <c r="C67" s="105">
        <f>(Omnigen!AG21+Animate!AG21+'Yeast Culture'!AG21+'AB20'!AG21)/1000</f>
        <v>1057.2542455526363</v>
      </c>
      <c r="D67" s="137">
        <f>(Omnigen!AG20+Animate!AG20+'Yeast Culture'!AG20+'AB20'!AG20)/1000</f>
        <v>961.55468869999993</v>
      </c>
      <c r="E67" s="106">
        <f t="shared" si="32"/>
        <v>-139.53263819999972</v>
      </c>
      <c r="F67" s="11">
        <f t="shared" si="33"/>
        <v>87.327740971023644</v>
      </c>
      <c r="G67" s="106">
        <f t="shared" si="34"/>
        <v>-95.69955685263642</v>
      </c>
      <c r="H67" s="15">
        <f t="shared" si="35"/>
        <v>90.9482929716103</v>
      </c>
      <c r="I67" s="26"/>
      <c r="J67" s="104">
        <f>(Omnigen!AL19+Animate!AL19+'Yeast Culture'!AL19+'AB20'!AL19)/1000</f>
        <v>10024.606735399999</v>
      </c>
      <c r="K67" s="105">
        <f>(Omnigen!AL21+Animate!AL21+'Yeast Culture'!AL21+'AB20'!AL21)/1000</f>
        <v>8754.9133994865133</v>
      </c>
      <c r="L67" s="137">
        <f>(Omnigen!AL20+Animate!AL20+'Yeast Culture'!AL20+'AB20'!AL20)/1000</f>
        <v>9120.9645414999995</v>
      </c>
      <c r="M67" s="106">
        <f t="shared" si="36"/>
        <v>-903.64219389999926</v>
      </c>
      <c r="N67" s="11">
        <f t="shared" si="37"/>
        <v>90.985759164906113</v>
      </c>
      <c r="O67" s="106">
        <f t="shared" si="38"/>
        <v>366.05114201348624</v>
      </c>
      <c r="P67" s="15">
        <f t="shared" si="39"/>
        <v>104.18109380767781</v>
      </c>
      <c r="R67" s="155"/>
      <c r="S67" s="155"/>
      <c r="T67" s="155"/>
      <c r="U67" s="155"/>
      <c r="V67" s="155"/>
      <c r="W67" s="155"/>
      <c r="X67" s="155"/>
      <c r="Y67" s="155"/>
      <c r="Z67" s="155"/>
      <c r="AA67" s="155"/>
      <c r="AB67" s="155"/>
      <c r="AC67" s="155"/>
      <c r="AD67" s="155"/>
      <c r="AE67" s="155"/>
      <c r="AF67" s="155"/>
      <c r="AG67" s="155"/>
      <c r="AH67" s="155"/>
      <c r="AI67" s="155"/>
      <c r="AJ67" s="155"/>
    </row>
    <row r="68" spans="1:36" ht="18">
      <c r="A68" s="7" t="s">
        <v>28</v>
      </c>
      <c r="B68" s="104">
        <f>(Omnigen!AG27+Animate!AG27+'Yeast Culture'!AG27+'AB20'!AG27)/1000</f>
        <v>663.90186669999991</v>
      </c>
      <c r="C68" s="105">
        <f>(Omnigen!AG29+Animate!AG29+'Yeast Culture'!AG29+'AB20'!AG29)/1000</f>
        <v>717.31869653158401</v>
      </c>
      <c r="D68" s="137">
        <f>(Omnigen!AG28+Animate!AG28+'Yeast Culture'!AG28+'AB20'!AG28)/1000</f>
        <v>698.60360709999986</v>
      </c>
      <c r="E68" s="106">
        <f t="shared" si="32"/>
        <v>34.701740399999949</v>
      </c>
      <c r="F68" s="11">
        <f t="shared" si="33"/>
        <v>105.22693821791597</v>
      </c>
      <c r="G68" s="106">
        <f t="shared" si="34"/>
        <v>-18.715089431584147</v>
      </c>
      <c r="H68" s="15">
        <f t="shared" si="35"/>
        <v>97.390965895343825</v>
      </c>
      <c r="I68" s="26"/>
      <c r="J68" s="104">
        <f>(Omnigen!AL27+Animate!AL27+'Yeast Culture'!AL27+'AB20'!AL27)/1000</f>
        <v>6488.0447050000002</v>
      </c>
      <c r="K68" s="105">
        <f>(Omnigen!AL29+Animate!AL29+'Yeast Culture'!AL29+'AB20'!AL29)/1000</f>
        <v>6006.9783480719052</v>
      </c>
      <c r="L68" s="137">
        <f>(Omnigen!AL28+Animate!AL28+'Yeast Culture'!AL28+'AB20'!AL28)/1000</f>
        <v>6439.9706038000004</v>
      </c>
      <c r="M68" s="106">
        <f t="shared" si="36"/>
        <v>-48.074101199999859</v>
      </c>
      <c r="N68" s="11">
        <f t="shared" si="37"/>
        <v>99.259035604934226</v>
      </c>
      <c r="O68" s="106">
        <f t="shared" si="38"/>
        <v>432.99225572809519</v>
      </c>
      <c r="P68" s="15">
        <f t="shared" si="39"/>
        <v>107.20815409409749</v>
      </c>
      <c r="R68" s="155"/>
      <c r="S68" s="155"/>
      <c r="T68" s="155"/>
      <c r="U68" s="155"/>
      <c r="V68" s="155"/>
      <c r="W68" s="155"/>
      <c r="X68" s="155"/>
      <c r="Y68" s="155"/>
      <c r="Z68" s="155"/>
      <c r="AA68" s="155"/>
      <c r="AB68" s="155"/>
      <c r="AC68" s="155"/>
      <c r="AD68" s="155"/>
      <c r="AE68" s="155"/>
      <c r="AF68" s="155"/>
      <c r="AG68" s="155"/>
      <c r="AH68" s="155"/>
      <c r="AI68" s="155"/>
      <c r="AJ68" s="155"/>
    </row>
    <row r="69" spans="1:36" ht="18">
      <c r="A69" s="7" t="s">
        <v>141</v>
      </c>
      <c r="B69" s="104">
        <f>(Omnigen!AG35+Animate!AG35+'Yeast Culture'!AG35+'AB20'!AG35)/1000</f>
        <v>145.328552</v>
      </c>
      <c r="C69" s="105">
        <f>(Omnigen!AG37+Animate!AG37+'Yeast Culture'!AG37+'AB20'!AG37)/1000</f>
        <v>146.60541553893972</v>
      </c>
      <c r="D69" s="137">
        <f>(Omnigen!AG36+Animate!AG36+'Yeast Culture'!AG36+'AB20'!AG36)/1000</f>
        <v>113.24027319999999</v>
      </c>
      <c r="E69" s="106">
        <f t="shared" si="32"/>
        <v>-32.088278800000012</v>
      </c>
      <c r="F69" s="11">
        <f t="shared" si="33"/>
        <v>77.92018267683558</v>
      </c>
      <c r="G69" s="106">
        <f t="shared" si="34"/>
        <v>-33.365142338939734</v>
      </c>
      <c r="H69" s="15">
        <f t="shared" si="35"/>
        <v>77.241534893997382</v>
      </c>
      <c r="I69" s="26"/>
      <c r="J69" s="104">
        <f>(Omnigen!AL35+Animate!AL35+'Yeast Culture'!AL35+'AB20'!AL35)/1000</f>
        <v>1031.3527819999999</v>
      </c>
      <c r="K69" s="105">
        <f>(Omnigen!AL37+Animate!AL37+'Yeast Culture'!AL37+'AB20'!AL37)/1000</f>
        <v>1213.5738796013848</v>
      </c>
      <c r="L69" s="137">
        <f>(Omnigen!AL36+Animate!AL36+'Yeast Culture'!AL36+'AB20'!AL36)/1000</f>
        <v>1226.0497246999998</v>
      </c>
      <c r="M69" s="106">
        <f t="shared" si="36"/>
        <v>194.69694269999991</v>
      </c>
      <c r="N69" s="11">
        <f t="shared" si="37"/>
        <v>118.87782203122035</v>
      </c>
      <c r="O69" s="106">
        <f t="shared" si="38"/>
        <v>12.475845098615082</v>
      </c>
      <c r="P69" s="15">
        <f t="shared" si="39"/>
        <v>101.02802518316503</v>
      </c>
      <c r="R69" s="155"/>
      <c r="S69" s="155"/>
      <c r="T69" s="155"/>
      <c r="U69" s="155"/>
      <c r="V69" s="155"/>
      <c r="W69" s="155"/>
      <c r="X69" s="155"/>
      <c r="Y69" s="155"/>
      <c r="Z69" s="155"/>
      <c r="AA69" s="155"/>
      <c r="AB69" s="155"/>
      <c r="AC69" s="155"/>
      <c r="AD69" s="155"/>
      <c r="AE69" s="155"/>
      <c r="AF69" s="155"/>
      <c r="AG69" s="155"/>
      <c r="AH69" s="155"/>
      <c r="AI69" s="155"/>
      <c r="AJ69" s="155"/>
    </row>
    <row r="70" spans="1:36" ht="18">
      <c r="A70" s="7" t="s">
        <v>84</v>
      </c>
      <c r="B70" s="104">
        <f>('Yeast Culture'!AG43+'AB20'!AG43)/1000</f>
        <v>17.130140000000001</v>
      </c>
      <c r="C70" s="105">
        <f>('Yeast Culture'!AG45+'AB20'!AG45)/1000</f>
        <v>16.161000000000001</v>
      </c>
      <c r="D70" s="137">
        <f>('Yeast Culture'!AG44+'AB20'!AG44)/1000</f>
        <v>8.651489999999999</v>
      </c>
      <c r="E70" s="106">
        <f t="shared" si="32"/>
        <v>-8.4786500000000018</v>
      </c>
      <c r="F70" s="11">
        <f t="shared" si="33"/>
        <v>50.504490914843657</v>
      </c>
      <c r="G70" s="106">
        <f t="shared" si="34"/>
        <v>-7.5095100000000023</v>
      </c>
      <c r="H70" s="15">
        <f t="shared" si="35"/>
        <v>53.533135325784286</v>
      </c>
      <c r="I70" s="26"/>
      <c r="J70" s="104">
        <f>('Yeast Culture'!AL43+'AB20'!AL43)/1000</f>
        <v>68.860699999999994</v>
      </c>
      <c r="K70" s="105">
        <f>('Yeast Culture'!AL45+'AB20'!AL45)/1000</f>
        <v>83.608000000000004</v>
      </c>
      <c r="L70" s="137">
        <f>('Yeast Culture'!AL44+'AB20'!AL44)/1000</f>
        <v>94.026010000000014</v>
      </c>
      <c r="M70" s="106">
        <f t="shared" si="36"/>
        <v>25.165310000000019</v>
      </c>
      <c r="N70" s="11">
        <f t="shared" si="37"/>
        <v>136.54524278725023</v>
      </c>
      <c r="O70" s="106">
        <f t="shared" si="38"/>
        <v>10.41801000000001</v>
      </c>
      <c r="P70" s="15">
        <f t="shared" si="39"/>
        <v>112.46054205339202</v>
      </c>
      <c r="R70" s="155"/>
      <c r="S70" s="155"/>
      <c r="T70" s="155"/>
      <c r="U70" s="155"/>
      <c r="V70" s="155"/>
      <c r="W70" s="155"/>
      <c r="X70" s="155"/>
      <c r="Y70" s="155"/>
      <c r="Z70" s="155"/>
      <c r="AA70" s="155"/>
      <c r="AB70" s="155"/>
      <c r="AC70" s="155"/>
      <c r="AD70" s="155"/>
      <c r="AE70" s="155"/>
      <c r="AF70" s="155"/>
      <c r="AG70" s="155"/>
      <c r="AH70" s="155"/>
      <c r="AI70" s="155"/>
      <c r="AJ70" s="155"/>
    </row>
    <row r="71" spans="1:36" ht="18">
      <c r="A71" s="7" t="s">
        <v>37</v>
      </c>
      <c r="B71" s="107">
        <f>('Yeast Culture'!AG50+'AB20'!AG50)/1000</f>
        <v>0</v>
      </c>
      <c r="C71" s="108">
        <f>('Yeast Culture'!AG53+'AB20'!AG53)/1000</f>
        <v>0</v>
      </c>
      <c r="D71" s="138">
        <f>('Yeast Culture'!AG52+'AB20'!AG52)/1000</f>
        <v>0</v>
      </c>
      <c r="E71" s="138">
        <f t="shared" si="32"/>
        <v>0</v>
      </c>
      <c r="F71" s="18">
        <f t="shared" si="33"/>
        <v>0</v>
      </c>
      <c r="G71" s="109">
        <f t="shared" si="34"/>
        <v>0</v>
      </c>
      <c r="H71" s="16">
        <f t="shared" si="35"/>
        <v>0</v>
      </c>
      <c r="I71" s="96"/>
      <c r="J71" s="107">
        <f>('Yeast Culture'!AL50+'AB20'!AL50)/1000</f>
        <v>35.152757299999998</v>
      </c>
      <c r="K71" s="108">
        <f>('Yeast Culture'!AL53+'AB20'!AL53)/1000</f>
        <v>0</v>
      </c>
      <c r="L71" s="138">
        <f>('Yeast Culture'!AL52+'AB20'!AL52)/1000</f>
        <v>0</v>
      </c>
      <c r="M71" s="138">
        <f t="shared" si="36"/>
        <v>-35.152757299999998</v>
      </c>
      <c r="N71" s="18">
        <f t="shared" si="37"/>
        <v>0</v>
      </c>
      <c r="O71" s="109">
        <f t="shared" si="38"/>
        <v>0</v>
      </c>
      <c r="P71" s="16">
        <f t="shared" si="39"/>
        <v>0</v>
      </c>
      <c r="R71" s="155"/>
      <c r="S71" s="155"/>
      <c r="T71" s="155"/>
      <c r="U71" s="155"/>
      <c r="V71" s="155"/>
      <c r="W71" s="155"/>
      <c r="X71" s="155"/>
      <c r="Y71" s="155"/>
      <c r="Z71" s="155"/>
      <c r="AA71" s="155"/>
      <c r="AB71" s="155"/>
      <c r="AC71" s="155"/>
      <c r="AD71" s="155"/>
      <c r="AE71" s="155"/>
      <c r="AF71" s="155"/>
      <c r="AG71" s="155"/>
      <c r="AH71" s="155"/>
      <c r="AI71" s="155"/>
      <c r="AJ71" s="155"/>
    </row>
    <row r="72" spans="1:36" s="121" customFormat="1" ht="18">
      <c r="A72" s="193" t="s">
        <v>43</v>
      </c>
      <c r="B72" s="104">
        <f>SUM(B66:B71)</f>
        <v>2774.1275780999999</v>
      </c>
      <c r="C72" s="105">
        <f>SUM(C66:C71)</f>
        <v>2803.5112387666913</v>
      </c>
      <c r="D72" s="137">
        <f>SUM(D66:D71)</f>
        <v>2642.8490194999999</v>
      </c>
      <c r="E72" s="106">
        <f t="shared" si="32"/>
        <v>-131.2785586</v>
      </c>
      <c r="F72" s="11">
        <f t="shared" si="33"/>
        <v>95.267753378166091</v>
      </c>
      <c r="G72" s="106">
        <f t="shared" si="34"/>
        <v>-160.66221926669141</v>
      </c>
      <c r="H72" s="15">
        <f t="shared" si="35"/>
        <v>94.269250037414892</v>
      </c>
      <c r="I72" s="26"/>
      <c r="J72" s="104">
        <f>SUM(J66:J71)</f>
        <v>26020.384513599998</v>
      </c>
      <c r="K72" s="105">
        <f>SUM(K66:K71)</f>
        <v>23808.261797550949</v>
      </c>
      <c r="L72" s="137">
        <f>SUM(L66:L71)</f>
        <v>24708.416345399997</v>
      </c>
      <c r="M72" s="106">
        <f t="shared" si="36"/>
        <v>-1311.9681682000009</v>
      </c>
      <c r="N72" s="11">
        <f t="shared" si="37"/>
        <v>94.957921672855079</v>
      </c>
      <c r="O72" s="106">
        <f t="shared" si="38"/>
        <v>900.15454784904796</v>
      </c>
      <c r="P72" s="15">
        <f t="shared" si="39"/>
        <v>103.7808495030143</v>
      </c>
      <c r="Q72" s="131"/>
      <c r="R72" s="131"/>
      <c r="S72" s="131"/>
      <c r="T72" s="131"/>
      <c r="U72" s="131"/>
      <c r="V72" s="131"/>
      <c r="W72" s="131"/>
      <c r="X72" s="131"/>
      <c r="Y72" s="131"/>
      <c r="Z72" s="131"/>
      <c r="AA72" s="131"/>
      <c r="AB72" s="131"/>
      <c r="AC72" s="131"/>
      <c r="AD72" s="131"/>
      <c r="AE72" s="131"/>
      <c r="AF72" s="131"/>
      <c r="AG72" s="131"/>
      <c r="AH72" s="131"/>
      <c r="AI72" s="131"/>
      <c r="AJ72" s="131"/>
    </row>
    <row r="73" spans="1:36" s="425" customFormat="1" ht="6" thickBot="1">
      <c r="A73" s="420"/>
      <c r="B73" s="420"/>
      <c r="C73" s="421"/>
      <c r="D73" s="429"/>
      <c r="E73" s="421"/>
      <c r="F73" s="421"/>
      <c r="G73" s="421"/>
      <c r="H73" s="423"/>
      <c r="I73" s="430"/>
      <c r="J73" s="420"/>
      <c r="K73" s="421"/>
      <c r="L73" s="429"/>
      <c r="M73" s="421"/>
      <c r="N73" s="421"/>
      <c r="O73" s="421"/>
      <c r="P73" s="423"/>
      <c r="Q73" s="424"/>
      <c r="R73" s="424"/>
      <c r="S73" s="424"/>
      <c r="T73" s="424"/>
      <c r="U73" s="424"/>
      <c r="V73" s="424"/>
      <c r="W73" s="424"/>
      <c r="X73" s="424"/>
      <c r="Y73" s="424"/>
      <c r="Z73" s="424"/>
      <c r="AA73" s="424"/>
      <c r="AB73" s="424"/>
      <c r="AC73" s="424"/>
      <c r="AD73" s="424"/>
      <c r="AE73" s="424"/>
      <c r="AF73" s="424"/>
      <c r="AG73" s="424"/>
      <c r="AH73" s="424"/>
      <c r="AI73" s="424"/>
      <c r="AJ73" s="424"/>
    </row>
    <row r="74" spans="1:36">
      <c r="A74" s="12" t="s">
        <v>38</v>
      </c>
      <c r="B74" s="12"/>
      <c r="C74" s="12"/>
      <c r="D74" s="12"/>
      <c r="E74" s="155"/>
      <c r="F74" s="155"/>
      <c r="G74" s="155"/>
      <c r="H74" s="155"/>
      <c r="I74" s="155"/>
      <c r="J74" s="155"/>
      <c r="K74" s="155"/>
      <c r="L74" s="155"/>
      <c r="M74" s="155"/>
      <c r="N74" s="155"/>
      <c r="O74" s="155"/>
      <c r="P74" s="155"/>
      <c r="R74" s="197"/>
      <c r="S74" s="197"/>
      <c r="T74" s="155"/>
      <c r="U74" s="155"/>
      <c r="V74" s="155"/>
      <c r="W74" s="155"/>
      <c r="X74" s="155"/>
      <c r="Y74" s="155"/>
      <c r="Z74" s="155"/>
      <c r="AA74" s="155"/>
      <c r="AB74" s="155"/>
      <c r="AC74" s="155"/>
      <c r="AD74" s="155"/>
      <c r="AE74" s="155"/>
      <c r="AF74" s="155"/>
      <c r="AG74" s="155"/>
      <c r="AH74" s="155"/>
      <c r="AI74" s="155"/>
      <c r="AJ74" s="155"/>
    </row>
    <row r="75" spans="1:36" s="121" customFormat="1" ht="5.25">
      <c r="A75" s="131"/>
      <c r="B75" s="131"/>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row>
    <row r="76" spans="1:36">
      <c r="A76" s="13" t="s">
        <v>39</v>
      </c>
      <c r="B76" s="13"/>
      <c r="C76" s="13"/>
      <c r="D76" s="155"/>
      <c r="E76" s="155"/>
      <c r="F76" s="155"/>
      <c r="G76" s="155"/>
      <c r="H76" s="155"/>
      <c r="I76" s="155"/>
      <c r="J76" s="155"/>
      <c r="K76" s="155"/>
      <c r="L76" s="155"/>
      <c r="M76" s="155"/>
      <c r="N76" s="155"/>
      <c r="O76" s="155"/>
      <c r="P76" s="155"/>
      <c r="R76" s="197"/>
      <c r="S76" s="197"/>
      <c r="T76" s="155"/>
      <c r="U76" s="155"/>
      <c r="V76" s="155"/>
      <c r="W76" s="155"/>
      <c r="X76" s="155"/>
      <c r="Y76" s="155"/>
      <c r="Z76" s="155"/>
      <c r="AA76" s="155"/>
      <c r="AB76" s="155"/>
      <c r="AC76" s="155"/>
      <c r="AD76" s="155"/>
      <c r="AE76" s="155"/>
      <c r="AF76" s="155"/>
      <c r="AG76" s="155"/>
      <c r="AH76" s="155"/>
      <c r="AI76" s="155"/>
      <c r="AJ76" s="155"/>
    </row>
    <row r="77" spans="1:36" s="121" customFormat="1" ht="5.25">
      <c r="A77" s="131"/>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row>
    <row r="78" spans="1:36">
      <c r="A78" s="199" t="s">
        <v>40</v>
      </c>
      <c r="B78" s="199"/>
      <c r="C78" s="200"/>
      <c r="D78" s="155"/>
      <c r="E78" s="155"/>
      <c r="F78" s="155"/>
      <c r="G78" s="155"/>
      <c r="H78" s="155"/>
      <c r="I78" s="155"/>
      <c r="J78" s="155"/>
      <c r="K78" s="155"/>
      <c r="L78" s="155"/>
      <c r="M78" s="155"/>
      <c r="N78" s="155"/>
      <c r="O78" s="155"/>
      <c r="P78" s="155"/>
      <c r="R78" s="198"/>
      <c r="S78" s="198"/>
      <c r="T78" s="155"/>
      <c r="U78" s="155"/>
      <c r="V78" s="155"/>
      <c r="W78" s="155"/>
      <c r="X78" s="155"/>
      <c r="Y78" s="155"/>
      <c r="Z78" s="155"/>
      <c r="AA78" s="155"/>
      <c r="AB78" s="155"/>
      <c r="AC78" s="155"/>
      <c r="AD78" s="155"/>
      <c r="AE78" s="155"/>
      <c r="AF78" s="155"/>
      <c r="AG78" s="155"/>
      <c r="AH78" s="155"/>
      <c r="AI78" s="155"/>
      <c r="AJ78" s="155"/>
    </row>
    <row r="79" spans="1:36" ht="15.75" thickBot="1">
      <c r="B79" s="155"/>
      <c r="C79" s="155"/>
      <c r="D79" s="155"/>
      <c r="E79" s="155"/>
      <c r="F79" s="155"/>
      <c r="G79" s="155"/>
      <c r="H79" s="155"/>
      <c r="I79" s="155"/>
      <c r="J79" s="155"/>
      <c r="K79" s="155"/>
      <c r="L79" s="155"/>
      <c r="M79" s="155"/>
      <c r="N79" s="155"/>
      <c r="O79" s="155"/>
      <c r="P79" s="155"/>
      <c r="R79" s="155"/>
      <c r="S79" s="155"/>
      <c r="T79" s="155"/>
      <c r="U79" s="155"/>
      <c r="V79" s="155"/>
      <c r="W79" s="155"/>
      <c r="X79" s="155"/>
      <c r="Y79" s="155"/>
      <c r="Z79" s="155"/>
      <c r="AA79" s="155"/>
      <c r="AB79" s="155"/>
      <c r="AC79" s="155"/>
      <c r="AD79" s="155"/>
      <c r="AE79" s="155"/>
      <c r="AF79" s="155"/>
      <c r="AG79" s="155"/>
      <c r="AH79" s="155"/>
      <c r="AI79" s="155"/>
      <c r="AJ79" s="155"/>
    </row>
    <row r="80" spans="1:36" ht="18" customHeight="1">
      <c r="A80" s="600" t="s">
        <v>108</v>
      </c>
      <c r="B80" s="588" t="str">
        <f>S4</f>
        <v>February</v>
      </c>
      <c r="C80" s="589"/>
      <c r="D80" s="589"/>
      <c r="E80" s="589"/>
      <c r="F80" s="589"/>
      <c r="G80" s="589"/>
      <c r="H80" s="590"/>
      <c r="I80" s="428"/>
      <c r="J80" s="588" t="str">
        <f>AA4</f>
        <v>February YTD</v>
      </c>
      <c r="K80" s="589"/>
      <c r="L80" s="589"/>
      <c r="M80" s="589"/>
      <c r="N80" s="589"/>
      <c r="O80" s="589"/>
      <c r="P80" s="590"/>
      <c r="R80" s="155"/>
      <c r="S80" s="155"/>
      <c r="T80" s="155"/>
      <c r="U80" s="155"/>
      <c r="V80" s="155"/>
      <c r="W80" s="155"/>
      <c r="X80" s="155"/>
      <c r="Y80" s="155"/>
      <c r="Z80" s="155"/>
      <c r="AA80" s="155"/>
      <c r="AB80" s="155"/>
      <c r="AC80" s="155"/>
      <c r="AD80" s="155"/>
      <c r="AE80" s="155"/>
      <c r="AF80" s="155"/>
      <c r="AG80" s="155"/>
      <c r="AH80" s="155"/>
      <c r="AI80" s="155"/>
      <c r="AJ80" s="155"/>
    </row>
    <row r="81" spans="1:36" ht="31.5" thickBot="1">
      <c r="A81" s="601"/>
      <c r="B81" s="124" t="s">
        <v>23</v>
      </c>
      <c r="C81" s="125" t="s">
        <v>24</v>
      </c>
      <c r="D81" s="126" t="s">
        <v>25</v>
      </c>
      <c r="E81" s="132" t="s">
        <v>162</v>
      </c>
      <c r="F81" s="256" t="s">
        <v>42</v>
      </c>
      <c r="G81" s="132" t="s">
        <v>26</v>
      </c>
      <c r="H81" s="134" t="s">
        <v>122</v>
      </c>
      <c r="I81" s="411"/>
      <c r="J81" s="124" t="s">
        <v>23</v>
      </c>
      <c r="K81" s="125" t="s">
        <v>24</v>
      </c>
      <c r="L81" s="126" t="s">
        <v>25</v>
      </c>
      <c r="M81" s="132" t="s">
        <v>162</v>
      </c>
      <c r="N81" s="256" t="s">
        <v>42</v>
      </c>
      <c r="O81" s="132" t="s">
        <v>26</v>
      </c>
      <c r="P81" s="134" t="s">
        <v>122</v>
      </c>
      <c r="R81" s="155"/>
      <c r="S81" s="155"/>
      <c r="T81" s="155"/>
      <c r="U81" s="155"/>
      <c r="V81" s="155"/>
      <c r="W81" s="155"/>
      <c r="X81" s="155"/>
      <c r="Y81" s="155"/>
      <c r="Z81" s="155"/>
      <c r="AA81" s="155"/>
      <c r="AB81" s="155"/>
      <c r="AC81" s="155"/>
      <c r="AD81" s="155"/>
      <c r="AE81" s="155"/>
      <c r="AF81" s="155"/>
      <c r="AG81" s="155"/>
      <c r="AH81" s="155"/>
      <c r="AI81" s="155"/>
      <c r="AJ81" s="155"/>
    </row>
    <row r="82" spans="1:36" ht="18">
      <c r="A82" s="7" t="s">
        <v>70</v>
      </c>
      <c r="B82" s="110">
        <f>'NS Sales - GM'!Z11/1000</f>
        <v>878.10052250000001</v>
      </c>
      <c r="C82" s="102">
        <f>'NS Sales - GM'!Z13/1000</f>
        <v>884.18474169746855</v>
      </c>
      <c r="D82" s="139">
        <f>'NS Sales - GM'!Z12/1000</f>
        <v>871.10475049999991</v>
      </c>
      <c r="E82" s="106">
        <f t="shared" ref="E82:E88" si="40">+D82-B82</f>
        <v>-6.9957720000001018</v>
      </c>
      <c r="F82" s="11">
        <f t="shared" ref="F82:F88" si="41">IF(ISERR((D82/B82)*100),0,(D82/B82)*100)</f>
        <v>99.203306247890296</v>
      </c>
      <c r="G82" s="106">
        <f t="shared" ref="G82:G88" si="42">+D82-C82</f>
        <v>-13.079991197468644</v>
      </c>
      <c r="H82" s="15">
        <f t="shared" ref="H82:H88" si="43">IF(ISERR((D82/C82)*100),0,(D82/C82)*100)</f>
        <v>98.520672142299418</v>
      </c>
      <c r="I82" s="26"/>
      <c r="J82" s="110">
        <f>'NS Sales - GM'!AE11/1000</f>
        <v>8635.7962891999996</v>
      </c>
      <c r="K82" s="102">
        <f>'NS Sales - GM'!AE13/1000</f>
        <v>7991.5700791095105</v>
      </c>
      <c r="L82" s="139">
        <f>'NS Sales - GM'!AE12/1000</f>
        <v>8025.9757153999999</v>
      </c>
      <c r="M82" s="106">
        <f t="shared" ref="M82:M88" si="44">+L82-J82</f>
        <v>-609.82057379999969</v>
      </c>
      <c r="N82" s="11">
        <f t="shared" ref="N82:N88" si="45">IF(ISERR((L82/J82)*100),0,(L82/J82)*100)</f>
        <v>92.938455778969143</v>
      </c>
      <c r="O82" s="106">
        <f t="shared" ref="O82:O88" si="46">+L82-K82</f>
        <v>34.405636290489383</v>
      </c>
      <c r="P82" s="15">
        <f t="shared" ref="P82:P88" si="47">IF(ISERR((L82/K82)*100),0,(L82/K82)*100)</f>
        <v>100.4305241141591</v>
      </c>
      <c r="R82" s="155"/>
      <c r="S82" s="155"/>
      <c r="T82" s="155"/>
      <c r="U82" s="155"/>
      <c r="V82" s="155"/>
      <c r="W82" s="155"/>
      <c r="X82" s="155"/>
      <c r="Y82" s="155"/>
      <c r="Z82" s="155"/>
      <c r="AA82" s="155"/>
      <c r="AB82" s="155"/>
      <c r="AC82" s="155"/>
      <c r="AD82" s="155"/>
      <c r="AE82" s="155"/>
      <c r="AF82" s="155"/>
      <c r="AG82" s="155"/>
      <c r="AH82" s="155"/>
      <c r="AI82" s="155"/>
      <c r="AJ82" s="155"/>
    </row>
    <row r="83" spans="1:36" ht="18">
      <c r="A83" s="7" t="s">
        <v>69</v>
      </c>
      <c r="B83" s="104">
        <f>'NS Sales - GM'!Z19/1000</f>
        <v>1144.544433</v>
      </c>
      <c r="C83" s="105">
        <f>'NS Sales - GM'!Z21/1000</f>
        <v>1086.0783411366824</v>
      </c>
      <c r="D83" s="137">
        <f>'NS Sales - GM'!Z20/1000</f>
        <v>992.30644869999992</v>
      </c>
      <c r="E83" s="106">
        <f t="shared" si="40"/>
        <v>-152.23798430000011</v>
      </c>
      <c r="F83" s="11">
        <f t="shared" si="41"/>
        <v>86.69881396382624</v>
      </c>
      <c r="G83" s="106">
        <f t="shared" si="42"/>
        <v>-93.771892436682492</v>
      </c>
      <c r="H83" s="15">
        <f t="shared" si="43"/>
        <v>91.366010269706564</v>
      </c>
      <c r="I83" s="26"/>
      <c r="J83" s="104">
        <f>'NS Sales - GM'!AE19/1000</f>
        <v>10197.3957727</v>
      </c>
      <c r="K83" s="105">
        <f>'NS Sales - GM'!AE21/1000</f>
        <v>9131.796966400434</v>
      </c>
      <c r="L83" s="137">
        <f>'NS Sales - GM'!AE20/1000</f>
        <v>9446.9836490999987</v>
      </c>
      <c r="M83" s="106">
        <f t="shared" si="44"/>
        <v>-750.412123600001</v>
      </c>
      <c r="N83" s="11">
        <f t="shared" si="45"/>
        <v>92.641139558307913</v>
      </c>
      <c r="O83" s="106">
        <f t="shared" si="46"/>
        <v>315.1866826995647</v>
      </c>
      <c r="P83" s="15">
        <f t="shared" si="47"/>
        <v>103.45152968095177</v>
      </c>
      <c r="R83" s="155"/>
      <c r="S83" s="155"/>
      <c r="T83" s="155"/>
      <c r="U83" s="155"/>
      <c r="V83" s="155"/>
      <c r="W83" s="155"/>
      <c r="X83" s="155"/>
      <c r="Y83" s="155"/>
      <c r="Z83" s="155"/>
      <c r="AA83" s="155"/>
      <c r="AB83" s="155"/>
      <c r="AC83" s="155"/>
      <c r="AD83" s="155"/>
      <c r="AE83" s="155"/>
      <c r="AF83" s="155"/>
      <c r="AG83" s="155"/>
      <c r="AH83" s="155"/>
      <c r="AI83" s="155"/>
      <c r="AJ83" s="155"/>
    </row>
    <row r="84" spans="1:36" ht="18">
      <c r="A84" s="7" t="s">
        <v>28</v>
      </c>
      <c r="B84" s="104">
        <f>'NS Sales - GM'!Z27/1000</f>
        <v>668.10419039999999</v>
      </c>
      <c r="C84" s="105">
        <f>'NS Sales - GM'!Z29/1000</f>
        <v>722.945816531584</v>
      </c>
      <c r="D84" s="137">
        <f>'NS Sales - GM'!Z28/1000</f>
        <v>699.99225710000007</v>
      </c>
      <c r="E84" s="106">
        <f t="shared" si="40"/>
        <v>31.888066700000081</v>
      </c>
      <c r="F84" s="11">
        <f t="shared" si="41"/>
        <v>104.77291823015035</v>
      </c>
      <c r="G84" s="106">
        <f t="shared" si="42"/>
        <v>-22.953559431583926</v>
      </c>
      <c r="H84" s="15">
        <f t="shared" si="43"/>
        <v>96.824995883964547</v>
      </c>
      <c r="I84" s="26"/>
      <c r="J84" s="104">
        <f>'NS Sales - GM'!AE27/1000</f>
        <v>6571.4684403000001</v>
      </c>
      <c r="K84" s="105">
        <f>'NS Sales - GM'!AE29/1000</f>
        <v>6077.9747926944301</v>
      </c>
      <c r="L84" s="137">
        <f>'NS Sales - GM'!AE28/1000</f>
        <v>6538.4987546000002</v>
      </c>
      <c r="M84" s="106">
        <f t="shared" si="44"/>
        <v>-32.9696856999999</v>
      </c>
      <c r="N84" s="11">
        <f t="shared" si="45"/>
        <v>99.498290435394765</v>
      </c>
      <c r="O84" s="106">
        <f t="shared" si="46"/>
        <v>460.5239619055701</v>
      </c>
      <c r="P84" s="15">
        <f t="shared" si="47"/>
        <v>107.57693109321724</v>
      </c>
      <c r="R84" s="155"/>
      <c r="S84" s="155"/>
      <c r="T84" s="155"/>
      <c r="U84" s="155"/>
      <c r="V84" s="155"/>
      <c r="W84" s="155"/>
      <c r="X84" s="155"/>
      <c r="Y84" s="155"/>
      <c r="Z84" s="155"/>
      <c r="AA84" s="155"/>
      <c r="AB84" s="155"/>
      <c r="AC84" s="155"/>
      <c r="AD84" s="155"/>
      <c r="AE84" s="155"/>
      <c r="AF84" s="155"/>
      <c r="AG84" s="155"/>
      <c r="AH84" s="155"/>
      <c r="AI84" s="155"/>
      <c r="AJ84" s="155"/>
    </row>
    <row r="85" spans="1:36" ht="18">
      <c r="A85" s="7" t="s">
        <v>141</v>
      </c>
      <c r="B85" s="104">
        <f>'NS Sales - GM'!Z35/1000</f>
        <v>145.328552</v>
      </c>
      <c r="C85" s="105">
        <f>'NS Sales - GM'!Z37/1000</f>
        <v>151.57691395163812</v>
      </c>
      <c r="D85" s="137">
        <f>'NS Sales - GM'!Z36/1000</f>
        <v>107.732484</v>
      </c>
      <c r="E85" s="106">
        <f t="shared" si="40"/>
        <v>-37.596068000000002</v>
      </c>
      <c r="F85" s="11">
        <f t="shared" si="41"/>
        <v>74.130294781991637</v>
      </c>
      <c r="G85" s="106">
        <f t="shared" si="42"/>
        <v>-43.844429951638119</v>
      </c>
      <c r="H85" s="15">
        <f t="shared" si="43"/>
        <v>71.074467207039817</v>
      </c>
      <c r="I85" s="26"/>
      <c r="J85" s="104">
        <f>'NS Sales - GM'!AE35/1000</f>
        <v>1031.3527819999999</v>
      </c>
      <c r="K85" s="105">
        <f>'NS Sales - GM'!AE37/1000</f>
        <v>1218.5453780140831</v>
      </c>
      <c r="L85" s="137">
        <f>'NS Sales - GM'!AE36/1000</f>
        <v>1204.8975341999999</v>
      </c>
      <c r="M85" s="106">
        <f t="shared" si="44"/>
        <v>173.54475219999995</v>
      </c>
      <c r="N85" s="11">
        <f t="shared" si="45"/>
        <v>116.82690493775195</v>
      </c>
      <c r="O85" s="106">
        <f t="shared" si="46"/>
        <v>-13.647843814083217</v>
      </c>
      <c r="P85" s="15">
        <f t="shared" si="47"/>
        <v>98.87998887359241</v>
      </c>
      <c r="R85" s="155"/>
      <c r="S85" s="155"/>
      <c r="T85" s="155"/>
      <c r="U85" s="155"/>
      <c r="V85" s="155"/>
      <c r="W85" s="155"/>
      <c r="X85" s="155"/>
      <c r="Y85" s="155"/>
      <c r="Z85" s="155"/>
      <c r="AA85" s="155"/>
      <c r="AB85" s="155"/>
      <c r="AC85" s="155"/>
      <c r="AD85" s="155"/>
      <c r="AE85" s="155"/>
      <c r="AF85" s="155"/>
      <c r="AG85" s="155"/>
      <c r="AH85" s="155"/>
      <c r="AI85" s="155"/>
      <c r="AJ85" s="155"/>
    </row>
    <row r="86" spans="1:36" ht="18">
      <c r="A86" s="7" t="s">
        <v>84</v>
      </c>
      <c r="B86" s="104">
        <f>'NS Sales - GM'!Z43/1000</f>
        <v>17.130140000000001</v>
      </c>
      <c r="C86" s="105">
        <f>'NS Sales - GM'!Z45/1000</f>
        <v>16.161000000000001</v>
      </c>
      <c r="D86" s="137">
        <f>'NS Sales - GM'!Z44/1000</f>
        <v>8.651489999999999</v>
      </c>
      <c r="E86" s="106">
        <f t="shared" si="40"/>
        <v>-8.4786500000000018</v>
      </c>
      <c r="F86" s="11">
        <f t="shared" si="41"/>
        <v>50.504490914843657</v>
      </c>
      <c r="G86" s="106">
        <f t="shared" si="42"/>
        <v>-7.5095100000000023</v>
      </c>
      <c r="H86" s="15">
        <f t="shared" si="43"/>
        <v>53.533135325784286</v>
      </c>
      <c r="I86" s="26"/>
      <c r="J86" s="104">
        <f>'NS Sales - GM'!AE43/1000</f>
        <v>68.860700000000008</v>
      </c>
      <c r="K86" s="105">
        <f>'NS Sales - GM'!AE45/1000</f>
        <v>83.608000000000004</v>
      </c>
      <c r="L86" s="137">
        <f>'NS Sales - GM'!AE44/1000</f>
        <v>94.026010000000014</v>
      </c>
      <c r="M86" s="106">
        <f t="shared" si="44"/>
        <v>25.165310000000005</v>
      </c>
      <c r="N86" s="11">
        <f t="shared" si="45"/>
        <v>136.5452427872502</v>
      </c>
      <c r="O86" s="106">
        <f t="shared" si="46"/>
        <v>10.41801000000001</v>
      </c>
      <c r="P86" s="15">
        <f t="shared" si="47"/>
        <v>112.46054205339202</v>
      </c>
      <c r="R86" s="155"/>
      <c r="S86" s="155"/>
      <c r="T86" s="155"/>
      <c r="U86" s="155"/>
      <c r="V86" s="155"/>
      <c r="W86" s="155"/>
      <c r="X86" s="155"/>
      <c r="Y86" s="155"/>
      <c r="Z86" s="155"/>
      <c r="AA86" s="155"/>
      <c r="AB86" s="155"/>
      <c r="AC86" s="155"/>
      <c r="AD86" s="155"/>
      <c r="AE86" s="155"/>
      <c r="AF86" s="155"/>
      <c r="AG86" s="155"/>
      <c r="AH86" s="155"/>
      <c r="AI86" s="155"/>
      <c r="AJ86" s="155"/>
    </row>
    <row r="87" spans="1:36" ht="18">
      <c r="A87" s="7" t="s">
        <v>37</v>
      </c>
      <c r="B87" s="107">
        <f>'NS Sales - GM'!Z51/1000</f>
        <v>0</v>
      </c>
      <c r="C87" s="108">
        <f>'NS Sales - GM'!Z53/1000</f>
        <v>80.325000000000003</v>
      </c>
      <c r="D87" s="138">
        <f>'NS Sales - GM'!Z52/1000</f>
        <v>80.325000000000003</v>
      </c>
      <c r="E87" s="138">
        <f t="shared" si="40"/>
        <v>80.325000000000003</v>
      </c>
      <c r="F87" s="18">
        <f t="shared" si="41"/>
        <v>0</v>
      </c>
      <c r="G87" s="109">
        <f t="shared" si="42"/>
        <v>0</v>
      </c>
      <c r="H87" s="16">
        <f t="shared" si="43"/>
        <v>100</v>
      </c>
      <c r="I87" s="96"/>
      <c r="J87" s="107">
        <f>'NS Sales - GM'!AE51/1000</f>
        <v>0</v>
      </c>
      <c r="K87" s="108">
        <f>'NS Sales - GM'!AE53/1000</f>
        <v>341.07</v>
      </c>
      <c r="L87" s="138">
        <f>'NS Sales - GM'!AE52/1000</f>
        <v>205.785</v>
      </c>
      <c r="M87" s="138">
        <f t="shared" si="44"/>
        <v>205.785</v>
      </c>
      <c r="N87" s="18">
        <f t="shared" si="45"/>
        <v>0</v>
      </c>
      <c r="O87" s="109">
        <f t="shared" si="46"/>
        <v>-135.285</v>
      </c>
      <c r="P87" s="16">
        <f t="shared" si="47"/>
        <v>60.335121822499779</v>
      </c>
      <c r="R87" s="155"/>
      <c r="S87" s="155"/>
      <c r="T87" s="155"/>
      <c r="U87" s="155"/>
      <c r="V87" s="155"/>
      <c r="W87" s="155"/>
      <c r="X87" s="155"/>
      <c r="Y87" s="155"/>
      <c r="Z87" s="155"/>
      <c r="AA87" s="155"/>
      <c r="AB87" s="155"/>
      <c r="AC87" s="155"/>
      <c r="AD87" s="155"/>
      <c r="AE87" s="155"/>
      <c r="AF87" s="155"/>
      <c r="AG87" s="155"/>
      <c r="AH87" s="155"/>
      <c r="AI87" s="155"/>
      <c r="AJ87" s="155"/>
    </row>
    <row r="88" spans="1:36" s="121" customFormat="1" ht="18">
      <c r="A88" s="193" t="s">
        <v>43</v>
      </c>
      <c r="B88" s="104">
        <f>SUM(B82:B87)</f>
        <v>2853.2078379</v>
      </c>
      <c r="C88" s="105">
        <f>SUM(C82:C87)</f>
        <v>2941.271813317373</v>
      </c>
      <c r="D88" s="137">
        <f>SUM(D82:D87)</f>
        <v>2760.1124303000001</v>
      </c>
      <c r="E88" s="106">
        <f t="shared" si="40"/>
        <v>-93.095407599999817</v>
      </c>
      <c r="F88" s="11">
        <f t="shared" si="41"/>
        <v>96.737166975241479</v>
      </c>
      <c r="G88" s="106">
        <f t="shared" si="42"/>
        <v>-181.15938301737287</v>
      </c>
      <c r="H88" s="15">
        <f t="shared" si="43"/>
        <v>93.840780637915657</v>
      </c>
      <c r="I88" s="26"/>
      <c r="J88" s="104">
        <f>SUM(J82:J87)</f>
        <v>26504.873984200003</v>
      </c>
      <c r="K88" s="105">
        <f>SUM(K82:K87)</f>
        <v>24844.565216218456</v>
      </c>
      <c r="L88" s="137">
        <f>SUM(L82:L87)</f>
        <v>25516.166663300002</v>
      </c>
      <c r="M88" s="106">
        <f t="shared" si="44"/>
        <v>-988.70732090000092</v>
      </c>
      <c r="N88" s="11">
        <f t="shared" si="45"/>
        <v>96.269715066408594</v>
      </c>
      <c r="O88" s="106">
        <f t="shared" si="46"/>
        <v>671.60144708154621</v>
      </c>
      <c r="P88" s="15">
        <f t="shared" si="47"/>
        <v>102.70321271971032</v>
      </c>
      <c r="Q88" s="131"/>
      <c r="R88" s="131"/>
      <c r="S88" s="131"/>
      <c r="T88" s="131"/>
      <c r="U88" s="131"/>
      <c r="V88" s="131"/>
      <c r="W88" s="131"/>
      <c r="X88" s="131"/>
      <c r="Y88" s="131"/>
      <c r="Z88" s="131"/>
      <c r="AA88" s="131"/>
      <c r="AB88" s="131"/>
      <c r="AC88" s="131"/>
      <c r="AD88" s="131"/>
      <c r="AE88" s="131"/>
      <c r="AF88" s="131"/>
      <c r="AG88" s="131"/>
      <c r="AH88" s="131"/>
      <c r="AI88" s="131"/>
      <c r="AJ88" s="131"/>
    </row>
    <row r="89" spans="1:36" s="425" customFormat="1" ht="6" thickBot="1">
      <c r="A89" s="420"/>
      <c r="B89" s="420"/>
      <c r="C89" s="421"/>
      <c r="D89" s="429"/>
      <c r="E89" s="421"/>
      <c r="F89" s="421"/>
      <c r="G89" s="421"/>
      <c r="H89" s="423"/>
      <c r="I89" s="430"/>
      <c r="J89" s="420"/>
      <c r="K89" s="421"/>
      <c r="L89" s="429"/>
      <c r="M89" s="421"/>
      <c r="N89" s="421"/>
      <c r="O89" s="421"/>
      <c r="P89" s="423"/>
      <c r="Q89" s="424"/>
      <c r="R89" s="424"/>
      <c r="S89" s="424"/>
      <c r="T89" s="424"/>
      <c r="U89" s="424"/>
      <c r="V89" s="424"/>
      <c r="W89" s="424"/>
      <c r="X89" s="424"/>
      <c r="Y89" s="424"/>
      <c r="Z89" s="424"/>
      <c r="AA89" s="424"/>
      <c r="AB89" s="424"/>
      <c r="AC89" s="424"/>
      <c r="AD89" s="424"/>
      <c r="AE89" s="424"/>
      <c r="AF89" s="424"/>
      <c r="AG89" s="424"/>
      <c r="AH89" s="424"/>
      <c r="AI89" s="424"/>
      <c r="AJ89" s="424"/>
    </row>
    <row r="90" spans="1:36">
      <c r="A90" s="12" t="s">
        <v>38</v>
      </c>
      <c r="B90" s="12"/>
      <c r="C90" s="12"/>
      <c r="D90" s="12"/>
      <c r="E90" s="155"/>
      <c r="F90" s="155"/>
      <c r="G90" s="155"/>
      <c r="H90" s="155"/>
      <c r="I90" s="155"/>
      <c r="J90" s="155"/>
      <c r="K90" s="155"/>
      <c r="L90" s="155"/>
      <c r="M90" s="155"/>
      <c r="N90" s="155"/>
      <c r="O90" s="155"/>
      <c r="P90" s="155"/>
      <c r="R90" s="197"/>
      <c r="S90" s="197"/>
      <c r="T90" s="155"/>
      <c r="U90" s="155"/>
      <c r="V90" s="155"/>
      <c r="W90" s="155"/>
      <c r="X90" s="155"/>
      <c r="Y90" s="155"/>
      <c r="Z90" s="155"/>
      <c r="AA90" s="155"/>
      <c r="AB90" s="155"/>
      <c r="AC90" s="155"/>
      <c r="AD90" s="155"/>
      <c r="AE90" s="155"/>
      <c r="AF90" s="155"/>
      <c r="AG90" s="155"/>
      <c r="AH90" s="155"/>
      <c r="AI90" s="155"/>
      <c r="AJ90" s="155"/>
    </row>
    <row r="91" spans="1:36" s="121" customFormat="1" ht="5.25">
      <c r="A91" s="131"/>
      <c r="B91" s="131"/>
      <c r="C91" s="131"/>
      <c r="D91" s="131"/>
      <c r="E91" s="131"/>
      <c r="F91" s="131"/>
      <c r="G91" s="131"/>
      <c r="H91" s="131"/>
      <c r="I91" s="131"/>
      <c r="J91" s="131"/>
      <c r="K91" s="131"/>
      <c r="L91" s="131"/>
      <c r="M91" s="131"/>
      <c r="N91" s="131"/>
      <c r="O91" s="131"/>
      <c r="P91" s="131"/>
      <c r="Q91" s="131"/>
      <c r="R91" s="131"/>
      <c r="S91" s="131"/>
      <c r="T91" s="131"/>
      <c r="U91" s="131"/>
      <c r="V91" s="131"/>
      <c r="W91" s="131"/>
      <c r="X91" s="131"/>
      <c r="Y91" s="131"/>
      <c r="Z91" s="131"/>
      <c r="AA91" s="131"/>
      <c r="AB91" s="131"/>
      <c r="AC91" s="131"/>
      <c r="AD91" s="131"/>
      <c r="AE91" s="131"/>
      <c r="AF91" s="131"/>
      <c r="AG91" s="131"/>
      <c r="AH91" s="131"/>
      <c r="AI91" s="131"/>
      <c r="AJ91" s="131"/>
    </row>
    <row r="92" spans="1:36">
      <c r="A92" s="13" t="s">
        <v>39</v>
      </c>
      <c r="B92" s="13"/>
      <c r="C92" s="13"/>
      <c r="D92" s="155"/>
      <c r="E92" s="155"/>
      <c r="F92" s="155"/>
      <c r="G92" s="155"/>
      <c r="H92" s="155"/>
      <c r="I92" s="155"/>
      <c r="J92" s="155"/>
      <c r="K92" s="155"/>
      <c r="L92" s="155"/>
      <c r="M92" s="155"/>
      <c r="N92" s="155"/>
      <c r="O92" s="155"/>
      <c r="P92" s="155"/>
      <c r="R92" s="197"/>
      <c r="S92" s="197"/>
      <c r="T92" s="155"/>
      <c r="U92" s="155"/>
      <c r="V92" s="155"/>
      <c r="W92" s="155"/>
      <c r="X92" s="155"/>
      <c r="Y92" s="155"/>
      <c r="Z92" s="155"/>
      <c r="AA92" s="155"/>
      <c r="AB92" s="155"/>
      <c r="AC92" s="155"/>
      <c r="AD92" s="155"/>
      <c r="AE92" s="155"/>
      <c r="AF92" s="155"/>
      <c r="AG92" s="155"/>
      <c r="AH92" s="155"/>
      <c r="AI92" s="155"/>
      <c r="AJ92" s="155"/>
    </row>
    <row r="93" spans="1:36" s="121" customFormat="1" ht="5.25">
      <c r="A93" s="131"/>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row>
    <row r="94" spans="1:36">
      <c r="A94" s="199" t="s">
        <v>40</v>
      </c>
      <c r="B94" s="199"/>
      <c r="C94" s="200"/>
      <c r="D94" s="155"/>
      <c r="E94" s="155"/>
      <c r="F94" s="155"/>
      <c r="G94" s="155"/>
      <c r="H94" s="155"/>
      <c r="I94" s="155"/>
      <c r="J94" s="155"/>
      <c r="K94" s="155"/>
      <c r="L94" s="155"/>
      <c r="M94" s="155"/>
      <c r="N94" s="155"/>
      <c r="O94" s="155"/>
      <c r="P94" s="155"/>
      <c r="R94" s="198"/>
      <c r="S94" s="198"/>
      <c r="T94" s="155"/>
      <c r="U94" s="155"/>
      <c r="V94" s="155"/>
      <c r="W94" s="155"/>
      <c r="X94" s="155"/>
      <c r="Y94" s="155"/>
      <c r="Z94" s="155"/>
      <c r="AA94" s="155"/>
      <c r="AB94" s="155"/>
      <c r="AC94" s="155"/>
      <c r="AD94" s="155"/>
      <c r="AE94" s="155"/>
      <c r="AF94" s="155"/>
      <c r="AG94" s="155"/>
      <c r="AH94" s="155"/>
      <c r="AI94" s="155"/>
      <c r="AJ94" s="155"/>
    </row>
    <row r="95" spans="1:36" ht="15.75" thickBot="1">
      <c r="A95" s="234"/>
      <c r="B95" s="234"/>
      <c r="C95" s="14"/>
      <c r="D95" s="155"/>
      <c r="E95" s="155"/>
      <c r="F95" s="155"/>
      <c r="G95" s="155"/>
      <c r="H95" s="155"/>
      <c r="I95" s="155"/>
      <c r="J95" s="155"/>
      <c r="K95" s="155"/>
      <c r="L95" s="155"/>
      <c r="M95" s="155"/>
      <c r="N95" s="155"/>
      <c r="O95" s="155"/>
      <c r="P95" s="155"/>
      <c r="R95" s="198"/>
      <c r="S95" s="198"/>
      <c r="T95" s="155"/>
      <c r="U95" s="155"/>
      <c r="V95" s="155"/>
      <c r="W95" s="155"/>
      <c r="X95" s="155"/>
      <c r="Y95" s="155"/>
      <c r="Z95" s="155"/>
      <c r="AA95" s="155"/>
      <c r="AB95" s="155"/>
      <c r="AC95" s="155"/>
      <c r="AD95" s="155"/>
      <c r="AE95" s="155"/>
      <c r="AF95" s="155"/>
      <c r="AG95" s="155"/>
      <c r="AH95" s="155"/>
      <c r="AI95" s="155"/>
      <c r="AJ95" s="155"/>
    </row>
    <row r="96" spans="1:36" ht="18">
      <c r="A96" s="600" t="s">
        <v>121</v>
      </c>
      <c r="B96" s="588" t="str">
        <f>B80</f>
        <v>February</v>
      </c>
      <c r="C96" s="589"/>
      <c r="D96" s="589"/>
      <c r="E96" s="589"/>
      <c r="F96" s="589"/>
      <c r="G96" s="589"/>
      <c r="H96" s="590"/>
      <c r="I96" s="428"/>
      <c r="J96" s="588" t="str">
        <f>J80</f>
        <v>February YTD</v>
      </c>
      <c r="K96" s="589"/>
      <c r="L96" s="589"/>
      <c r="M96" s="589"/>
      <c r="N96" s="589"/>
      <c r="O96" s="589"/>
      <c r="P96" s="590"/>
      <c r="R96" s="600" t="s">
        <v>184</v>
      </c>
      <c r="S96" s="588" t="str">
        <f>B96</f>
        <v>February</v>
      </c>
      <c r="T96" s="589"/>
      <c r="U96" s="589"/>
      <c r="V96" s="589"/>
      <c r="W96" s="589"/>
      <c r="X96" s="589"/>
      <c r="Y96" s="590"/>
      <c r="Z96" s="428"/>
      <c r="AA96" s="588" t="str">
        <f>J96</f>
        <v>February YTD</v>
      </c>
      <c r="AB96" s="589"/>
      <c r="AC96" s="589"/>
      <c r="AD96" s="589"/>
      <c r="AE96" s="589"/>
      <c r="AF96" s="589"/>
      <c r="AG96" s="590"/>
      <c r="AH96" s="155"/>
      <c r="AI96" s="155"/>
      <c r="AJ96" s="155"/>
    </row>
    <row r="97" spans="1:36" ht="31.5" thickBot="1">
      <c r="A97" s="601"/>
      <c r="B97" s="195" t="s">
        <v>23</v>
      </c>
      <c r="C97" s="126" t="s">
        <v>24</v>
      </c>
      <c r="D97" s="126" t="s">
        <v>25</v>
      </c>
      <c r="E97" s="132" t="s">
        <v>162</v>
      </c>
      <c r="F97" s="256" t="s">
        <v>42</v>
      </c>
      <c r="G97" s="132" t="s">
        <v>26</v>
      </c>
      <c r="H97" s="134" t="s">
        <v>122</v>
      </c>
      <c r="I97" s="287"/>
      <c r="J97" s="195" t="s">
        <v>23</v>
      </c>
      <c r="K97" s="126" t="s">
        <v>24</v>
      </c>
      <c r="L97" s="126" t="s">
        <v>25</v>
      </c>
      <c r="M97" s="132" t="s">
        <v>162</v>
      </c>
      <c r="N97" s="256" t="s">
        <v>42</v>
      </c>
      <c r="O97" s="132" t="s">
        <v>26</v>
      </c>
      <c r="P97" s="134" t="s">
        <v>122</v>
      </c>
      <c r="R97" s="601"/>
      <c r="S97" s="195" t="s">
        <v>23</v>
      </c>
      <c r="T97" s="126" t="s">
        <v>24</v>
      </c>
      <c r="U97" s="126" t="s">
        <v>25</v>
      </c>
      <c r="V97" s="132" t="s">
        <v>162</v>
      </c>
      <c r="W97" s="256" t="s">
        <v>42</v>
      </c>
      <c r="X97" s="132" t="s">
        <v>26</v>
      </c>
      <c r="Y97" s="134" t="s">
        <v>122</v>
      </c>
      <c r="Z97" s="287"/>
      <c r="AA97" s="195" t="s">
        <v>23</v>
      </c>
      <c r="AB97" s="126" t="s">
        <v>24</v>
      </c>
      <c r="AC97" s="126" t="s">
        <v>25</v>
      </c>
      <c r="AD97" s="132" t="s">
        <v>162</v>
      </c>
      <c r="AE97" s="256" t="s">
        <v>42</v>
      </c>
      <c r="AF97" s="132" t="s">
        <v>26</v>
      </c>
      <c r="AG97" s="134" t="s">
        <v>122</v>
      </c>
      <c r="AH97" s="155"/>
      <c r="AI97" s="155"/>
      <c r="AJ97" s="155"/>
    </row>
    <row r="98" spans="1:36" ht="18">
      <c r="A98" s="7" t="s">
        <v>97</v>
      </c>
      <c r="B98" s="104">
        <f>'MN Vol - GM'!Z11/1000</f>
        <v>16.939</v>
      </c>
      <c r="C98" s="105">
        <f>'MN Vol - GM'!Z13/1000</f>
        <v>17.533267245522193</v>
      </c>
      <c r="D98" s="137">
        <f>'MN Vol - GM'!Z12/1000</f>
        <v>37.728490000000001</v>
      </c>
      <c r="E98" s="137">
        <f t="shared" ref="E98:E106" si="48">+D98-B98</f>
        <v>20.789490000000001</v>
      </c>
      <c r="F98" s="11">
        <f t="shared" ref="F98:F106" si="49">IF(ISERR((D98/B98)*100),0,(D98/B98)*100)</f>
        <v>222.73150717279654</v>
      </c>
      <c r="G98" s="106">
        <f t="shared" ref="G98:G106" si="50">+D98-C98</f>
        <v>20.195222754477808</v>
      </c>
      <c r="H98" s="15">
        <f t="shared" ref="H98:H106" si="51">IF(ISERR((D98/C98)*100),0,(D98/C98)*100)</f>
        <v>215.1823129806879</v>
      </c>
      <c r="I98" s="26"/>
      <c r="J98" s="104">
        <f>'MN Vol - GM'!AE11/1000</f>
        <v>185.13386200000002</v>
      </c>
      <c r="K98" s="105">
        <f>'MN Vol - GM'!AE13/1000</f>
        <v>211.87539979684087</v>
      </c>
      <c r="L98" s="137">
        <f>'MN Vol - GM'!AE12/1000</f>
        <v>235.47423929999997</v>
      </c>
      <c r="M98" s="137">
        <f t="shared" ref="M98:M106" si="52">+L98-J98</f>
        <v>50.340377299999943</v>
      </c>
      <c r="N98" s="11">
        <f t="shared" ref="N98:N106" si="53">IF(ISERR((L98/J98)*100),0,(L98/J98)*100)</f>
        <v>127.19133969127698</v>
      </c>
      <c r="O98" s="106">
        <f t="shared" ref="O98:O106" si="54">+L98-K98</f>
        <v>23.598839503159098</v>
      </c>
      <c r="P98" s="15">
        <f t="shared" ref="P98:P106" si="55">IF(ISERR((L98/K98)*100),0,(L98/K98)*100)</f>
        <v>111.13807432377101</v>
      </c>
      <c r="R98" s="7" t="s">
        <v>97</v>
      </c>
      <c r="S98" s="104">
        <f>'MN Vol - GM'!J11</f>
        <v>181.49036999999998</v>
      </c>
      <c r="T98" s="105">
        <f>'MN Vol - GM'!J13</f>
        <v>165.45622792275029</v>
      </c>
      <c r="U98" s="137">
        <f>'MN Vol - GM'!J12</f>
        <v>200.923644</v>
      </c>
      <c r="V98" s="137">
        <f t="shared" ref="V98:V106" si="56">+U98-S98</f>
        <v>19.433274000000011</v>
      </c>
      <c r="W98" s="11">
        <f t="shared" ref="W98:W106" si="57">IF(ISERR((U98/S98)*100),0,(U98/S98)*100)</f>
        <v>110.70760613910259</v>
      </c>
      <c r="X98" s="106">
        <f t="shared" ref="X98:X106" si="58">+U98-T98</f>
        <v>35.467416077249709</v>
      </c>
      <c r="Y98" s="15">
        <f t="shared" ref="Y98:Y106" si="59">IF(ISERR((U98/T98)*100),0,(U98/T98)*100)</f>
        <v>121.43613239739098</v>
      </c>
      <c r="Z98" s="26"/>
      <c r="AA98" s="104">
        <f>'MN Vol - GM'!O11</f>
        <v>1602.74811</v>
      </c>
      <c r="AB98" s="105">
        <f>'MN Vol - GM'!O13</f>
        <v>1480.029842384708</v>
      </c>
      <c r="AC98" s="137">
        <f>'MN Vol - GM'!O12</f>
        <v>1518.5327199999997</v>
      </c>
      <c r="AD98" s="137">
        <f t="shared" ref="AD98:AD106" si="60">+AC98-AA98</f>
        <v>-84.215390000000298</v>
      </c>
      <c r="AE98" s="11">
        <f t="shared" ref="AE98:AE106" si="61">IF(ISERR((AC98/AA98)*100),0,(AC98/AA98)*100)</f>
        <v>94.745562981821251</v>
      </c>
      <c r="AF98" s="106">
        <f t="shared" ref="AF98:AF106" si="62">+AC98-AB98</f>
        <v>38.502877615291709</v>
      </c>
      <c r="AG98" s="15">
        <f t="shared" ref="AG98:AG106" si="63">IF(ISERR((AC98/AB98)*100),0,(AC98/AB98)*100)</f>
        <v>102.6014933288949</v>
      </c>
      <c r="AH98" s="155"/>
      <c r="AI98" s="155"/>
      <c r="AJ98" s="155"/>
    </row>
    <row r="99" spans="1:36" ht="18">
      <c r="A99" s="7" t="s">
        <v>135</v>
      </c>
      <c r="B99" s="104">
        <f>'MN Vol - GM'!Z19/1000</f>
        <v>376.02590750000019</v>
      </c>
      <c r="C99" s="105">
        <f>'MN Vol - GM'!Z21/1000</f>
        <v>358.11862929784485</v>
      </c>
      <c r="D99" s="137">
        <f>'MN Vol - GM'!Z20/1000</f>
        <v>288.40686000000011</v>
      </c>
      <c r="E99" s="137">
        <f t="shared" si="48"/>
        <v>-87.619047500000079</v>
      </c>
      <c r="F99" s="11">
        <f t="shared" si="49"/>
        <v>76.698667365093712</v>
      </c>
      <c r="G99" s="106">
        <f t="shared" si="50"/>
        <v>-69.711769297844739</v>
      </c>
      <c r="H99" s="15">
        <f t="shared" si="51"/>
        <v>80.533889165574251</v>
      </c>
      <c r="I99" s="26"/>
      <c r="J99" s="104">
        <f>'MN Vol - GM'!AE19/1000</f>
        <v>2665.4881774</v>
      </c>
      <c r="K99" s="105">
        <f>'MN Vol - GM'!AE21/1000</f>
        <v>2894.3200284801246</v>
      </c>
      <c r="L99" s="137">
        <f>'MN Vol - GM'!AE20/1000</f>
        <v>2528.4371246999995</v>
      </c>
      <c r="M99" s="137">
        <f t="shared" si="52"/>
        <v>-137.05105270000058</v>
      </c>
      <c r="N99" s="11">
        <f t="shared" si="53"/>
        <v>94.858313240252883</v>
      </c>
      <c r="O99" s="106">
        <f t="shared" si="54"/>
        <v>-365.88290378012516</v>
      </c>
      <c r="P99" s="15">
        <f t="shared" si="55"/>
        <v>87.35858853962813</v>
      </c>
      <c r="R99" s="7" t="s">
        <v>135</v>
      </c>
      <c r="S99" s="104">
        <f>'MN Vol - GM'!J19</f>
        <v>3313.8552994999991</v>
      </c>
      <c r="T99" s="105">
        <f>'MN Vol - GM'!J21</f>
        <v>3351.4840162235437</v>
      </c>
      <c r="U99" s="137">
        <f>'MN Vol - GM'!J20</f>
        <v>2976.2143234999994</v>
      </c>
      <c r="V99" s="137">
        <f t="shared" si="56"/>
        <v>-337.64097599999968</v>
      </c>
      <c r="W99" s="11">
        <f t="shared" si="57"/>
        <v>89.811233578878841</v>
      </c>
      <c r="X99" s="106">
        <f t="shared" si="58"/>
        <v>-375.26969272354427</v>
      </c>
      <c r="Y99" s="15">
        <f t="shared" si="59"/>
        <v>88.802879831532096</v>
      </c>
      <c r="Z99" s="26"/>
      <c r="AA99" s="104">
        <f>'MN Vol - GM'!O19</f>
        <v>25836.707323500003</v>
      </c>
      <c r="AB99" s="105">
        <f>'MN Vol - GM'!O21</f>
        <v>27171.97913385637</v>
      </c>
      <c r="AC99" s="137">
        <f>'MN Vol - GM'!O20</f>
        <v>25309.044905499999</v>
      </c>
      <c r="AD99" s="137">
        <f t="shared" si="60"/>
        <v>-527.66241800000353</v>
      </c>
      <c r="AE99" s="11">
        <f t="shared" si="61"/>
        <v>97.957702537737603</v>
      </c>
      <c r="AF99" s="106">
        <f t="shared" si="62"/>
        <v>-1862.934228356371</v>
      </c>
      <c r="AG99" s="15">
        <f t="shared" si="63"/>
        <v>93.143914106590969</v>
      </c>
      <c r="AH99" s="155"/>
      <c r="AI99" s="155"/>
      <c r="AJ99" s="155"/>
    </row>
    <row r="100" spans="1:36" ht="18">
      <c r="A100" s="7" t="s">
        <v>137</v>
      </c>
      <c r="B100" s="104">
        <f>'MN Vol - GM'!Z27/1000</f>
        <v>43.67410000000001</v>
      </c>
      <c r="C100" s="105">
        <f>'MN Vol - GM'!Z29/1000</f>
        <v>98.399403374879853</v>
      </c>
      <c r="D100" s="137">
        <f>'MN Vol - GM'!Z28/1000</f>
        <v>91.146710000000013</v>
      </c>
      <c r="E100" s="137">
        <f t="shared" si="48"/>
        <v>47.472610000000003</v>
      </c>
      <c r="F100" s="11">
        <f t="shared" si="49"/>
        <v>208.69739731328178</v>
      </c>
      <c r="G100" s="106">
        <f t="shared" si="50"/>
        <v>-7.2526933748798399</v>
      </c>
      <c r="H100" s="15">
        <f t="shared" si="51"/>
        <v>92.629331961243011</v>
      </c>
      <c r="I100" s="26"/>
      <c r="J100" s="104">
        <f>'MN Vol - GM'!AE27/1000</f>
        <v>1259.64707</v>
      </c>
      <c r="K100" s="105">
        <f>'MN Vol - GM'!AE29/1000</f>
        <v>1289.5301035896809</v>
      </c>
      <c r="L100" s="137">
        <f>'MN Vol - GM'!AE28/1000</f>
        <v>1155.85222</v>
      </c>
      <c r="M100" s="137">
        <f t="shared" si="52"/>
        <v>-103.79485</v>
      </c>
      <c r="N100" s="11">
        <f t="shared" si="53"/>
        <v>91.760005443429478</v>
      </c>
      <c r="O100" s="106">
        <f t="shared" si="54"/>
        <v>-133.67788358968096</v>
      </c>
      <c r="P100" s="15">
        <f t="shared" si="55"/>
        <v>89.633597291171398</v>
      </c>
      <c r="R100" s="7" t="s">
        <v>137</v>
      </c>
      <c r="S100" s="104">
        <f>'MN Vol - GM'!J27</f>
        <v>272.02147500000007</v>
      </c>
      <c r="T100" s="105">
        <f>'MN Vol - GM'!J29</f>
        <v>390.96779032018776</v>
      </c>
      <c r="U100" s="137">
        <f>'MN Vol - GM'!J28</f>
        <v>463.26961100000005</v>
      </c>
      <c r="V100" s="137">
        <f t="shared" si="56"/>
        <v>191.24813599999999</v>
      </c>
      <c r="W100" s="11">
        <f t="shared" si="57"/>
        <v>170.30626387126236</v>
      </c>
      <c r="X100" s="106">
        <f t="shared" si="58"/>
        <v>72.301820679812295</v>
      </c>
      <c r="Y100" s="15">
        <f t="shared" si="59"/>
        <v>118.49303765422718</v>
      </c>
      <c r="Z100" s="26"/>
      <c r="AA100" s="104">
        <f>'MN Vol - GM'!O27</f>
        <v>4270.4978200000005</v>
      </c>
      <c r="AB100" s="105">
        <f>'MN Vol - GM'!O29</f>
        <v>4730.2066149016082</v>
      </c>
      <c r="AC100" s="137">
        <f>'MN Vol - GM'!O28</f>
        <v>3697.8481750000001</v>
      </c>
      <c r="AD100" s="137">
        <f t="shared" si="60"/>
        <v>-572.64964500000042</v>
      </c>
      <c r="AE100" s="11">
        <f t="shared" si="61"/>
        <v>86.59056463351618</v>
      </c>
      <c r="AF100" s="106">
        <f t="shared" si="62"/>
        <v>-1032.3584399016081</v>
      </c>
      <c r="AG100" s="15">
        <f t="shared" si="63"/>
        <v>78.175193517987978</v>
      </c>
      <c r="AH100" s="155"/>
      <c r="AI100" s="155"/>
      <c r="AJ100" s="155"/>
    </row>
    <row r="101" spans="1:36" ht="18">
      <c r="A101" s="7" t="s">
        <v>32</v>
      </c>
      <c r="B101" s="104">
        <f>'MN Vol - GM'!Z35/1000</f>
        <v>656.90694460000088</v>
      </c>
      <c r="C101" s="105">
        <f>'MN Vol - GM'!Z37/1000</f>
        <v>595.67602131367187</v>
      </c>
      <c r="D101" s="137">
        <f>'MN Vol - GM'!Z36/1000</f>
        <v>610.7254591999997</v>
      </c>
      <c r="E101" s="137">
        <f t="shared" si="48"/>
        <v>-46.181485400001179</v>
      </c>
      <c r="F101" s="11">
        <f t="shared" si="49"/>
        <v>92.969858854495484</v>
      </c>
      <c r="G101" s="106">
        <f t="shared" si="50"/>
        <v>15.049437886327837</v>
      </c>
      <c r="H101" s="15">
        <f t="shared" si="51"/>
        <v>102.52644681804357</v>
      </c>
      <c r="I101" s="26"/>
      <c r="J101" s="104">
        <f>'MN Vol - GM'!AE35/1000</f>
        <v>5005.8765653000019</v>
      </c>
      <c r="K101" s="105">
        <f>'MN Vol - GM'!AE37/1000</f>
        <v>5768.5069613778433</v>
      </c>
      <c r="L101" s="137">
        <f>'MN Vol - GM'!AE36/1000</f>
        <v>5447.7914877999983</v>
      </c>
      <c r="M101" s="137">
        <f t="shared" si="52"/>
        <v>441.91492249999646</v>
      </c>
      <c r="N101" s="11">
        <f t="shared" si="53"/>
        <v>108.82792287694998</v>
      </c>
      <c r="O101" s="106">
        <f t="shared" si="54"/>
        <v>-320.71547357784493</v>
      </c>
      <c r="P101" s="15">
        <f t="shared" si="55"/>
        <v>94.440234262953197</v>
      </c>
      <c r="R101" s="7" t="s">
        <v>32</v>
      </c>
      <c r="S101" s="104">
        <f>'MN Vol - GM'!J35</f>
        <v>4729.4342349999961</v>
      </c>
      <c r="T101" s="105">
        <f>'MN Vol - GM'!J37</f>
        <v>4578.6428104284887</v>
      </c>
      <c r="U101" s="137">
        <f>'MN Vol - GM'!J36</f>
        <v>4105.7006694999991</v>
      </c>
      <c r="V101" s="137">
        <f t="shared" si="56"/>
        <v>-623.73356549999698</v>
      </c>
      <c r="W101" s="11">
        <f t="shared" si="57"/>
        <v>86.811666374720247</v>
      </c>
      <c r="X101" s="106">
        <f t="shared" si="58"/>
        <v>-472.94214092848961</v>
      </c>
      <c r="Y101" s="15">
        <f t="shared" si="59"/>
        <v>89.670691501610506</v>
      </c>
      <c r="Z101" s="26"/>
      <c r="AA101" s="104">
        <f>'MN Vol - GM'!O35</f>
        <v>40336.969576499985</v>
      </c>
      <c r="AB101" s="105">
        <f>'MN Vol - GM'!O37</f>
        <v>39340.749863805206</v>
      </c>
      <c r="AC101" s="137">
        <f>'MN Vol - GM'!O36</f>
        <v>38273.151635499991</v>
      </c>
      <c r="AD101" s="137">
        <f t="shared" si="60"/>
        <v>-2063.8179409999939</v>
      </c>
      <c r="AE101" s="11">
        <f t="shared" si="61"/>
        <v>94.883557285864242</v>
      </c>
      <c r="AF101" s="106">
        <f t="shared" si="62"/>
        <v>-1067.5982283052144</v>
      </c>
      <c r="AG101" s="15">
        <f t="shared" si="63"/>
        <v>97.28627890418673</v>
      </c>
      <c r="AH101" s="155"/>
      <c r="AI101" s="155"/>
      <c r="AJ101" s="155"/>
    </row>
    <row r="102" spans="1:36" ht="18">
      <c r="A102" s="7" t="s">
        <v>53</v>
      </c>
      <c r="B102" s="104">
        <f>'MN Vol - GM'!Z43/1000</f>
        <v>487.86330969999983</v>
      </c>
      <c r="C102" s="105">
        <f>'MN Vol - GM'!Z45/1000</f>
        <v>532.09092690396267</v>
      </c>
      <c r="D102" s="137">
        <f>'MN Vol - GM'!Z44/1000</f>
        <v>477.5766997999998</v>
      </c>
      <c r="E102" s="137">
        <f t="shared" si="48"/>
        <v>-10.28660990000003</v>
      </c>
      <c r="F102" s="11">
        <f t="shared" si="49"/>
        <v>97.891497537225007</v>
      </c>
      <c r="G102" s="106">
        <f t="shared" si="50"/>
        <v>-54.514227103962867</v>
      </c>
      <c r="H102" s="15">
        <f t="shared" si="51"/>
        <v>89.754715905200513</v>
      </c>
      <c r="I102" s="26"/>
      <c r="J102" s="104">
        <f>'MN Vol - GM'!AE43/1000</f>
        <v>3422.1646400999994</v>
      </c>
      <c r="K102" s="105">
        <f>'MN Vol - GM'!AE45/1000</f>
        <v>3846.8315299759743</v>
      </c>
      <c r="L102" s="137">
        <f>'MN Vol - GM'!AE44/1000</f>
        <v>3821.5322513999995</v>
      </c>
      <c r="M102" s="137">
        <f t="shared" si="52"/>
        <v>399.36761130000014</v>
      </c>
      <c r="N102" s="11">
        <f t="shared" si="53"/>
        <v>111.67002915699375</v>
      </c>
      <c r="O102" s="106">
        <f t="shared" si="54"/>
        <v>-25.299278575974768</v>
      </c>
      <c r="P102" s="15">
        <f t="shared" si="55"/>
        <v>99.342334636210779</v>
      </c>
      <c r="R102" s="7" t="s">
        <v>53</v>
      </c>
      <c r="S102" s="104">
        <f>'MN Vol - GM'!J43</f>
        <v>4003.4987610000007</v>
      </c>
      <c r="T102" s="105">
        <f>'MN Vol - GM'!J45</f>
        <v>4236.0687855063115</v>
      </c>
      <c r="U102" s="137">
        <f>'MN Vol - GM'!J44</f>
        <v>3939.4391199999995</v>
      </c>
      <c r="V102" s="137">
        <f t="shared" si="56"/>
        <v>-64.059641000001193</v>
      </c>
      <c r="W102" s="11">
        <f t="shared" si="57"/>
        <v>98.399908559382183</v>
      </c>
      <c r="X102" s="106">
        <f t="shared" si="58"/>
        <v>-296.62966550631199</v>
      </c>
      <c r="Y102" s="15">
        <f t="shared" si="59"/>
        <v>92.997524815431959</v>
      </c>
      <c r="Z102" s="26"/>
      <c r="AA102" s="104">
        <f>'MN Vol - GM'!O43</f>
        <v>30320.478121000007</v>
      </c>
      <c r="AB102" s="105">
        <f>'MN Vol - GM'!O45</f>
        <v>31904.34322031543</v>
      </c>
      <c r="AC102" s="137">
        <f>'MN Vol - GM'!O44</f>
        <v>33919.489158000004</v>
      </c>
      <c r="AD102" s="137">
        <f t="shared" si="60"/>
        <v>3599.0110369999966</v>
      </c>
      <c r="AE102" s="11">
        <f t="shared" si="61"/>
        <v>111.8699019937529</v>
      </c>
      <c r="AF102" s="106">
        <f t="shared" si="62"/>
        <v>2015.1459376845742</v>
      </c>
      <c r="AG102" s="15">
        <f t="shared" si="63"/>
        <v>106.31621194571844</v>
      </c>
      <c r="AH102" s="155"/>
      <c r="AI102" s="155"/>
      <c r="AJ102" s="155"/>
    </row>
    <row r="103" spans="1:36" ht="18">
      <c r="A103" s="7" t="s">
        <v>125</v>
      </c>
      <c r="B103" s="104">
        <f>'MN Vol - GM'!Z51/1000</f>
        <v>39.021018200000007</v>
      </c>
      <c r="C103" s="105">
        <f>'MN Vol - GM'!Z53/1000</f>
        <v>92.718916854610583</v>
      </c>
      <c r="D103" s="137">
        <f>'MN Vol - GM'!Z52/1000</f>
        <v>56.798560000000016</v>
      </c>
      <c r="E103" s="137">
        <f t="shared" si="48"/>
        <v>17.777541800000009</v>
      </c>
      <c r="F103" s="11">
        <f t="shared" si="49"/>
        <v>145.55888754332915</v>
      </c>
      <c r="G103" s="106">
        <f t="shared" si="50"/>
        <v>-35.920356854610567</v>
      </c>
      <c r="H103" s="15">
        <f t="shared" si="51"/>
        <v>61.258869200406998</v>
      </c>
      <c r="I103" s="96"/>
      <c r="J103" s="104">
        <f>'MN Vol - GM'!AE51/1000</f>
        <v>413.87027340000003</v>
      </c>
      <c r="K103" s="105">
        <f>'MN Vol - GM'!AE53/1000</f>
        <v>630.82232270952636</v>
      </c>
      <c r="L103" s="137">
        <f>'MN Vol - GM'!AE52/1000</f>
        <v>439.62459999999999</v>
      </c>
      <c r="M103" s="137">
        <f t="shared" si="52"/>
        <v>25.754326599999956</v>
      </c>
      <c r="N103" s="11">
        <f t="shared" si="53"/>
        <v>106.22280174616667</v>
      </c>
      <c r="O103" s="106">
        <f t="shared" si="54"/>
        <v>-191.19772270952637</v>
      </c>
      <c r="P103" s="15">
        <f t="shared" si="55"/>
        <v>69.690717048774005</v>
      </c>
      <c r="R103" s="7" t="s">
        <v>125</v>
      </c>
      <c r="S103" s="104">
        <f>'MN Vol - GM'!J51</f>
        <v>189.11761750000002</v>
      </c>
      <c r="T103" s="105">
        <f>'MN Vol - GM'!J53</f>
        <v>378.10441911762621</v>
      </c>
      <c r="U103" s="137">
        <f>'MN Vol - GM'!J52</f>
        <v>232.75793750000003</v>
      </c>
      <c r="V103" s="137">
        <f t="shared" si="56"/>
        <v>43.640320000000003</v>
      </c>
      <c r="W103" s="11">
        <f t="shared" si="57"/>
        <v>123.07575601728379</v>
      </c>
      <c r="X103" s="106">
        <f t="shared" si="58"/>
        <v>-145.34648161762618</v>
      </c>
      <c r="Y103" s="15">
        <f t="shared" si="59"/>
        <v>61.559168772261906</v>
      </c>
      <c r="Z103" s="96"/>
      <c r="AA103" s="104">
        <f>'MN Vol - GM'!O51</f>
        <v>1454.0258255000008</v>
      </c>
      <c r="AB103" s="105">
        <f>'MN Vol - GM'!O53</f>
        <v>3135.4522705367476</v>
      </c>
      <c r="AC103" s="137">
        <f>'MN Vol - GM'!O52</f>
        <v>1736.5680175000002</v>
      </c>
      <c r="AD103" s="137">
        <f t="shared" si="60"/>
        <v>282.54219199999943</v>
      </c>
      <c r="AE103" s="11">
        <f t="shared" si="61"/>
        <v>119.43171758334077</v>
      </c>
      <c r="AF103" s="106">
        <f t="shared" si="62"/>
        <v>-1398.8842530367474</v>
      </c>
      <c r="AG103" s="15">
        <f t="shared" si="63"/>
        <v>55.384929115911021</v>
      </c>
      <c r="AH103" s="155"/>
      <c r="AI103" s="155"/>
      <c r="AJ103" s="155"/>
    </row>
    <row r="104" spans="1:36" ht="18">
      <c r="A104" s="7" t="s">
        <v>133</v>
      </c>
      <c r="B104" s="104">
        <f>'MN Vol - GM'!Z59/1000</f>
        <v>175.79617149999999</v>
      </c>
      <c r="C104" s="105">
        <f>'MN Vol - GM'!Z61/1000</f>
        <v>181.96092742159763</v>
      </c>
      <c r="D104" s="137">
        <f>'MN Vol - GM'!Z60/1000</f>
        <v>67.478083999999996</v>
      </c>
      <c r="E104" s="137">
        <f t="shared" si="48"/>
        <v>-108.31808749999999</v>
      </c>
      <c r="F104" s="11">
        <f t="shared" si="49"/>
        <v>38.384273914634143</v>
      </c>
      <c r="G104" s="106">
        <f t="shared" si="50"/>
        <v>-114.48284342159764</v>
      </c>
      <c r="H104" s="15">
        <f t="shared" si="51"/>
        <v>37.083831653405156</v>
      </c>
      <c r="I104" s="26"/>
      <c r="J104" s="104">
        <f>'MN Vol - GM'!AE59/1000</f>
        <v>1101.1507637149998</v>
      </c>
      <c r="K104" s="105">
        <f>'MN Vol - GM'!AE61/1000</f>
        <v>1374.4481607770751</v>
      </c>
      <c r="L104" s="137">
        <f>'MN Vol - GM'!AE60/1000</f>
        <v>668.92834750000009</v>
      </c>
      <c r="M104" s="137">
        <f t="shared" si="52"/>
        <v>-432.22241621499973</v>
      </c>
      <c r="N104" s="11">
        <f t="shared" si="53"/>
        <v>60.748116383555661</v>
      </c>
      <c r="O104" s="106">
        <f t="shared" si="54"/>
        <v>-705.51981327707506</v>
      </c>
      <c r="P104" s="15">
        <f t="shared" si="55"/>
        <v>48.668867010728611</v>
      </c>
      <c r="R104" s="7" t="s">
        <v>133</v>
      </c>
      <c r="S104" s="104">
        <f>'MN Vol - GM'!J59</f>
        <v>1405.0998275000002</v>
      </c>
      <c r="T104" s="105">
        <f>'MN Vol - GM'!J61</f>
        <v>1456.3626162463465</v>
      </c>
      <c r="U104" s="137">
        <f>'MN Vol - GM'!J60</f>
        <v>895.09346199999993</v>
      </c>
      <c r="V104" s="137">
        <f t="shared" si="56"/>
        <v>-510.00636550000024</v>
      </c>
      <c r="W104" s="11">
        <f t="shared" si="57"/>
        <v>63.703193501388412</v>
      </c>
      <c r="X104" s="106">
        <f t="shared" si="58"/>
        <v>-561.2691542463466</v>
      </c>
      <c r="Y104" s="15">
        <f t="shared" si="59"/>
        <v>61.46089250128027</v>
      </c>
      <c r="Z104" s="26"/>
      <c r="AA104" s="104">
        <f>'MN Vol - GM'!O59</f>
        <v>10123.836622000001</v>
      </c>
      <c r="AB104" s="105">
        <f>'MN Vol - GM'!O61</f>
        <v>10590.747744851698</v>
      </c>
      <c r="AC104" s="137">
        <f>'MN Vol - GM'!O60</f>
        <v>8050.7414179999996</v>
      </c>
      <c r="AD104" s="137">
        <f t="shared" si="60"/>
        <v>-2073.0952040000011</v>
      </c>
      <c r="AE104" s="11">
        <f t="shared" si="61"/>
        <v>79.52263275866207</v>
      </c>
      <c r="AF104" s="106">
        <f t="shared" si="62"/>
        <v>-2540.0063268516988</v>
      </c>
      <c r="AG104" s="15">
        <f t="shared" si="63"/>
        <v>76.016742273118254</v>
      </c>
      <c r="AH104" s="155"/>
      <c r="AI104" s="155"/>
      <c r="AJ104" s="155"/>
    </row>
    <row r="105" spans="1:36" ht="18">
      <c r="A105" s="7" t="s">
        <v>134</v>
      </c>
      <c r="B105" s="107">
        <f>'MN Vol - GM'!Z67/1000</f>
        <v>207.07197050000013</v>
      </c>
      <c r="C105" s="108">
        <f>'MN Vol - GM'!Z69/1000</f>
        <v>217.72910622201459</v>
      </c>
      <c r="D105" s="138">
        <f>'MN Vol - GM'!Z68/1000</f>
        <v>123.86069880000004</v>
      </c>
      <c r="E105" s="138">
        <f t="shared" si="48"/>
        <v>-83.211271700000097</v>
      </c>
      <c r="F105" s="18">
        <f t="shared" si="49"/>
        <v>59.815289583096884</v>
      </c>
      <c r="G105" s="109">
        <f t="shared" si="50"/>
        <v>-93.868407422014556</v>
      </c>
      <c r="H105" s="16">
        <f t="shared" si="51"/>
        <v>56.887524570877282</v>
      </c>
      <c r="I105" s="26"/>
      <c r="J105" s="107">
        <f>'MN Vol - GM'!AE67/1000</f>
        <v>1403.3248950999998</v>
      </c>
      <c r="K105" s="108">
        <f>'MN Vol - GM'!AE69/1000</f>
        <v>1642.644455158239</v>
      </c>
      <c r="L105" s="138">
        <f>'MN Vol - GM'!AE68/1000</f>
        <v>1191.6406872</v>
      </c>
      <c r="M105" s="138">
        <f t="shared" si="52"/>
        <v>-211.68420789999982</v>
      </c>
      <c r="N105" s="18">
        <f t="shared" si="53"/>
        <v>84.915523936107789</v>
      </c>
      <c r="O105" s="109">
        <f t="shared" si="54"/>
        <v>-451.003767958239</v>
      </c>
      <c r="P105" s="16">
        <f t="shared" si="55"/>
        <v>72.544042227641228</v>
      </c>
      <c r="R105" s="7" t="s">
        <v>134</v>
      </c>
      <c r="S105" s="107">
        <f>'MN Vol - GM'!J67</f>
        <v>1761.2083525</v>
      </c>
      <c r="T105" s="108">
        <f>'MN Vol - GM'!J69</f>
        <v>1906.9270086896529</v>
      </c>
      <c r="U105" s="138">
        <f>'MN Vol - GM'!J68</f>
        <v>2032.2728740000005</v>
      </c>
      <c r="V105" s="138">
        <f t="shared" si="56"/>
        <v>271.06452150000041</v>
      </c>
      <c r="W105" s="18">
        <f t="shared" si="57"/>
        <v>115.39082648087773</v>
      </c>
      <c r="X105" s="109">
        <f t="shared" si="58"/>
        <v>125.34586531034756</v>
      </c>
      <c r="Y105" s="16">
        <f t="shared" si="59"/>
        <v>106.57318632224309</v>
      </c>
      <c r="Z105" s="26"/>
      <c r="AA105" s="107">
        <f>'MN Vol - GM'!O67</f>
        <v>12987.431248500001</v>
      </c>
      <c r="AB105" s="108">
        <f>'MN Vol - GM'!O69</f>
        <v>13976.180446856812</v>
      </c>
      <c r="AC105" s="138">
        <f>'MN Vol - GM'!O68</f>
        <v>15062.0445595</v>
      </c>
      <c r="AD105" s="138">
        <f t="shared" si="60"/>
        <v>2074.6133109999992</v>
      </c>
      <c r="AE105" s="18">
        <f t="shared" si="61"/>
        <v>115.97400803364874</v>
      </c>
      <c r="AF105" s="109">
        <f t="shared" si="62"/>
        <v>1085.8641126431885</v>
      </c>
      <c r="AG105" s="16">
        <f t="shared" si="63"/>
        <v>107.76939104909306</v>
      </c>
      <c r="AH105" s="155"/>
      <c r="AI105" s="155"/>
      <c r="AJ105" s="155"/>
    </row>
    <row r="106" spans="1:36" ht="18">
      <c r="A106" s="193" t="s">
        <v>43</v>
      </c>
      <c r="B106" s="104">
        <f>SUM(B98:B105)</f>
        <v>2003.298422000001</v>
      </c>
      <c r="C106" s="105">
        <f>SUM(C98:C105)</f>
        <v>2094.2271986341043</v>
      </c>
      <c r="D106" s="137">
        <f>SUM(D98:D105)</f>
        <v>1753.7215618</v>
      </c>
      <c r="E106" s="137">
        <f t="shared" si="48"/>
        <v>-249.57686020000097</v>
      </c>
      <c r="F106" s="11">
        <f t="shared" si="49"/>
        <v>87.541703349876613</v>
      </c>
      <c r="G106" s="106">
        <f t="shared" si="50"/>
        <v>-340.50563683410428</v>
      </c>
      <c r="H106" s="15">
        <f t="shared" si="51"/>
        <v>83.740749950330667</v>
      </c>
      <c r="I106" s="26"/>
      <c r="J106" s="104">
        <f>SUM(J98:J105)</f>
        <v>15456.656247015</v>
      </c>
      <c r="K106" s="105">
        <f>SUM(K98:K105)</f>
        <v>17658.978961865305</v>
      </c>
      <c r="L106" s="137">
        <f>SUM(L98:L105)</f>
        <v>15489.280957899997</v>
      </c>
      <c r="M106" s="137">
        <f t="shared" si="52"/>
        <v>32.624710884996603</v>
      </c>
      <c r="N106" s="11">
        <f t="shared" si="53"/>
        <v>100.21107224204005</v>
      </c>
      <c r="O106" s="106">
        <f t="shared" si="54"/>
        <v>-2169.6980039653081</v>
      </c>
      <c r="P106" s="15">
        <f t="shared" si="55"/>
        <v>87.713343967107122</v>
      </c>
      <c r="R106" s="193" t="s">
        <v>43</v>
      </c>
      <c r="S106" s="104">
        <f>SUM(S98:S105)</f>
        <v>15855.725937999996</v>
      </c>
      <c r="T106" s="105">
        <f>SUM(T98:T105)</f>
        <v>16464.013674454905</v>
      </c>
      <c r="U106" s="137">
        <f>SUM(U98:U105)</f>
        <v>14845.671641499999</v>
      </c>
      <c r="V106" s="137">
        <f t="shared" si="56"/>
        <v>-1010.0542964999968</v>
      </c>
      <c r="W106" s="11">
        <f t="shared" si="57"/>
        <v>93.629719002147411</v>
      </c>
      <c r="X106" s="106">
        <f t="shared" si="58"/>
        <v>-1618.3420329549062</v>
      </c>
      <c r="Y106" s="15">
        <f t="shared" si="59"/>
        <v>90.170428274935901</v>
      </c>
      <c r="Z106" s="26"/>
      <c r="AA106" s="104">
        <f>SUM(AA98:AA105)</f>
        <v>126932.69464700001</v>
      </c>
      <c r="AB106" s="105">
        <f>SUM(AB98:AB105)</f>
        <v>132329.6891375086</v>
      </c>
      <c r="AC106" s="137">
        <f>SUM(AC98:AC105)</f>
        <v>127567.42058900002</v>
      </c>
      <c r="AD106" s="137">
        <f t="shared" si="60"/>
        <v>634.72594200000458</v>
      </c>
      <c r="AE106" s="11">
        <f t="shared" si="61"/>
        <v>100.50004921408559</v>
      </c>
      <c r="AF106" s="106">
        <f t="shared" si="62"/>
        <v>-4762.2685485085822</v>
      </c>
      <c r="AG106" s="15">
        <f t="shared" si="63"/>
        <v>96.401209298119085</v>
      </c>
      <c r="AH106" s="155"/>
      <c r="AI106" s="155"/>
      <c r="AJ106" s="155"/>
    </row>
    <row r="107" spans="1:36" s="425" customFormat="1" ht="6" thickBot="1">
      <c r="A107" s="420"/>
      <c r="B107" s="420"/>
      <c r="C107" s="421"/>
      <c r="D107" s="429"/>
      <c r="E107" s="421"/>
      <c r="F107" s="421"/>
      <c r="G107" s="421"/>
      <c r="H107" s="423"/>
      <c r="I107" s="430"/>
      <c r="J107" s="420"/>
      <c r="K107" s="421"/>
      <c r="L107" s="429"/>
      <c r="M107" s="421"/>
      <c r="N107" s="421"/>
      <c r="O107" s="421"/>
      <c r="P107" s="423"/>
      <c r="Q107" s="424"/>
      <c r="R107" s="420"/>
      <c r="S107" s="420"/>
      <c r="T107" s="421"/>
      <c r="U107" s="429"/>
      <c r="V107" s="421"/>
      <c r="W107" s="421"/>
      <c r="X107" s="421"/>
      <c r="Y107" s="423"/>
      <c r="Z107" s="430"/>
      <c r="AA107" s="420"/>
      <c r="AB107" s="421"/>
      <c r="AC107" s="429"/>
      <c r="AD107" s="421"/>
      <c r="AE107" s="421"/>
      <c r="AF107" s="421"/>
      <c r="AG107" s="423"/>
      <c r="AH107" s="424"/>
      <c r="AI107" s="424"/>
      <c r="AJ107" s="424"/>
    </row>
    <row r="108" spans="1:36" ht="15.75">
      <c r="A108" s="12" t="s">
        <v>38</v>
      </c>
      <c r="B108" s="12"/>
      <c r="C108" s="12"/>
      <c r="D108" s="12"/>
      <c r="E108" s="155"/>
      <c r="F108" s="155"/>
      <c r="G108" s="137"/>
      <c r="H108" s="137"/>
      <c r="I108" s="155"/>
      <c r="J108" s="155"/>
      <c r="K108" s="155"/>
      <c r="L108" s="155"/>
      <c r="M108" s="155"/>
      <c r="N108" s="155"/>
      <c r="O108" s="155"/>
      <c r="P108" s="155"/>
      <c r="R108" s="198"/>
      <c r="S108" s="198"/>
      <c r="T108" s="155"/>
      <c r="U108" s="155"/>
      <c r="V108" s="155"/>
      <c r="W108" s="155"/>
      <c r="X108" s="155"/>
      <c r="Y108" s="155"/>
      <c r="Z108" s="155"/>
      <c r="AA108" s="155"/>
      <c r="AB108" s="155"/>
      <c r="AC108" s="155"/>
      <c r="AD108" s="155"/>
      <c r="AE108" s="155"/>
      <c r="AF108" s="155"/>
      <c r="AG108" s="155"/>
      <c r="AH108" s="155"/>
      <c r="AI108" s="155"/>
      <c r="AJ108" s="155"/>
    </row>
    <row r="109" spans="1:36" ht="6.75" customHeight="1">
      <c r="A109" s="131"/>
      <c r="B109" s="131"/>
      <c r="C109" s="131"/>
      <c r="D109" s="155"/>
      <c r="E109" s="155"/>
      <c r="F109" s="155"/>
      <c r="G109" s="155"/>
      <c r="H109" s="155"/>
      <c r="I109" s="155"/>
      <c r="J109" s="155"/>
      <c r="K109" s="155"/>
      <c r="L109" s="155"/>
      <c r="M109" s="155"/>
      <c r="N109" s="155"/>
      <c r="O109" s="155"/>
      <c r="P109" s="155"/>
      <c r="R109" s="198"/>
      <c r="S109" s="198"/>
      <c r="T109" s="155"/>
      <c r="U109" s="155"/>
      <c r="V109" s="155"/>
      <c r="W109" s="155"/>
      <c r="X109" s="155"/>
      <c r="Y109" s="155"/>
      <c r="Z109" s="155"/>
      <c r="AA109" s="155"/>
      <c r="AB109" s="155"/>
      <c r="AC109" s="155"/>
      <c r="AD109" s="155"/>
      <c r="AE109" s="155"/>
      <c r="AF109" s="155"/>
      <c r="AG109" s="155"/>
      <c r="AH109" s="155"/>
      <c r="AI109" s="155"/>
      <c r="AJ109" s="155"/>
    </row>
    <row r="110" spans="1:36">
      <c r="A110" s="13" t="s">
        <v>39</v>
      </c>
      <c r="B110" s="13"/>
      <c r="C110" s="13"/>
      <c r="D110" s="155"/>
      <c r="E110" s="155"/>
      <c r="F110" s="155"/>
      <c r="G110" s="155"/>
      <c r="H110" s="155"/>
      <c r="I110" s="155"/>
      <c r="J110" s="155"/>
      <c r="K110" s="155"/>
      <c r="L110" s="155"/>
      <c r="M110" s="155"/>
      <c r="N110" s="155"/>
      <c r="O110" s="155"/>
      <c r="P110" s="155"/>
      <c r="R110" s="198"/>
      <c r="S110" s="198"/>
      <c r="T110" s="155"/>
      <c r="U110" s="155"/>
      <c r="V110" s="155"/>
      <c r="W110" s="155"/>
      <c r="X110" s="155"/>
      <c r="Y110" s="155"/>
      <c r="Z110" s="155"/>
      <c r="AA110" s="155"/>
      <c r="AB110" s="155"/>
      <c r="AC110" s="155"/>
      <c r="AD110" s="155"/>
      <c r="AE110" s="155"/>
      <c r="AF110" s="155"/>
      <c r="AG110" s="155"/>
      <c r="AH110" s="155"/>
      <c r="AI110" s="155"/>
      <c r="AJ110" s="155"/>
    </row>
    <row r="111" spans="1:36" ht="6" customHeight="1">
      <c r="A111" s="131"/>
      <c r="B111" s="131"/>
      <c r="C111" s="131"/>
      <c r="D111" s="155"/>
      <c r="E111" s="155"/>
      <c r="F111" s="155"/>
      <c r="G111" s="155"/>
      <c r="H111" s="155"/>
      <c r="I111" s="155"/>
      <c r="J111" s="155"/>
      <c r="K111" s="155"/>
      <c r="L111" s="155"/>
      <c r="M111" s="155"/>
      <c r="N111" s="155"/>
      <c r="O111" s="155"/>
      <c r="P111" s="155"/>
      <c r="R111" s="198"/>
      <c r="S111" s="198"/>
      <c r="T111" s="155"/>
      <c r="U111" s="155"/>
      <c r="V111" s="155"/>
      <c r="W111" s="155"/>
      <c r="X111" s="155"/>
      <c r="Y111" s="155"/>
      <c r="Z111" s="155"/>
      <c r="AA111" s="155"/>
      <c r="AB111" s="155"/>
      <c r="AC111" s="155"/>
      <c r="AD111" s="155"/>
      <c r="AE111" s="155"/>
      <c r="AF111" s="155"/>
      <c r="AG111" s="155"/>
      <c r="AH111" s="155"/>
      <c r="AI111" s="155"/>
      <c r="AJ111" s="155"/>
    </row>
    <row r="112" spans="1:36">
      <c r="A112" s="199" t="s">
        <v>40</v>
      </c>
      <c r="B112" s="199"/>
      <c r="C112" s="200"/>
      <c r="D112" s="235"/>
      <c r="E112" s="235"/>
      <c r="F112" s="235"/>
      <c r="G112" s="235"/>
      <c r="H112" s="235"/>
      <c r="I112" s="235"/>
      <c r="J112" s="235"/>
      <c r="K112" s="235"/>
      <c r="L112" s="235"/>
      <c r="M112" s="235"/>
      <c r="N112" s="235"/>
      <c r="O112" s="235"/>
      <c r="P112" s="235"/>
      <c r="R112" s="235"/>
      <c r="S112" s="235"/>
      <c r="T112" s="155"/>
      <c r="U112" s="155"/>
      <c r="V112" s="155"/>
      <c r="W112" s="155"/>
      <c r="X112" s="155"/>
      <c r="Y112" s="155"/>
      <c r="Z112" s="155"/>
      <c r="AA112" s="155"/>
      <c r="AB112" s="155"/>
      <c r="AC112" s="155"/>
      <c r="AD112" s="155"/>
      <c r="AE112" s="155"/>
      <c r="AF112" s="155"/>
      <c r="AG112" s="155"/>
      <c r="AH112" s="155"/>
      <c r="AI112" s="155"/>
      <c r="AJ112" s="155"/>
    </row>
    <row r="113" spans="1:36">
      <c r="A113" s="236"/>
      <c r="B113" s="236"/>
      <c r="C113" s="235"/>
      <c r="D113" s="235"/>
      <c r="E113" s="235"/>
      <c r="F113" s="235"/>
      <c r="G113" s="235"/>
      <c r="H113" s="235"/>
      <c r="I113" s="235"/>
      <c r="J113" s="235"/>
      <c r="K113" s="235"/>
      <c r="L113" s="235"/>
      <c r="M113" s="235"/>
      <c r="N113" s="235"/>
      <c r="O113" s="235"/>
      <c r="P113" s="235"/>
      <c r="R113" s="235"/>
      <c r="S113" s="235"/>
      <c r="T113" s="155"/>
      <c r="U113" s="155"/>
      <c r="V113" s="155"/>
      <c r="W113" s="155"/>
      <c r="X113" s="155"/>
      <c r="Y113" s="155"/>
      <c r="Z113" s="155"/>
      <c r="AA113" s="155"/>
      <c r="AB113" s="155"/>
      <c r="AC113" s="155"/>
      <c r="AD113" s="155"/>
      <c r="AE113" s="155"/>
      <c r="AF113" s="155"/>
      <c r="AG113" s="155"/>
      <c r="AH113" s="155"/>
      <c r="AI113" s="155"/>
      <c r="AJ113" s="155"/>
    </row>
    <row r="114" spans="1:36" ht="18" hidden="1">
      <c r="A114" s="608" t="s">
        <v>111</v>
      </c>
      <c r="B114" s="588" t="str">
        <f>B4</f>
        <v>February</v>
      </c>
      <c r="C114" s="602"/>
      <c r="D114" s="602"/>
      <c r="E114" s="602"/>
      <c r="F114" s="603"/>
      <c r="G114" s="285"/>
      <c r="H114" s="408"/>
      <c r="I114" s="10"/>
      <c r="J114" s="588" t="str">
        <f>J4</f>
        <v>February YTD</v>
      </c>
      <c r="K114" s="602"/>
      <c r="L114" s="602"/>
      <c r="M114" s="602"/>
      <c r="N114" s="602"/>
      <c r="O114" s="602"/>
      <c r="P114" s="603"/>
      <c r="R114" s="600" t="s">
        <v>110</v>
      </c>
      <c r="S114" s="588" t="str">
        <f>B114</f>
        <v>February</v>
      </c>
      <c r="T114" s="589"/>
      <c r="U114" s="589"/>
      <c r="V114" s="589"/>
      <c r="W114" s="590"/>
      <c r="X114" s="284"/>
      <c r="Y114" s="409"/>
      <c r="Z114" s="6"/>
      <c r="AA114" s="589" t="str">
        <f>J114</f>
        <v>February YTD</v>
      </c>
      <c r="AB114" s="589"/>
      <c r="AC114" s="589"/>
      <c r="AD114" s="589"/>
      <c r="AE114" s="589"/>
      <c r="AF114" s="589"/>
      <c r="AG114" s="590"/>
      <c r="AH114" s="155"/>
      <c r="AI114" s="155"/>
      <c r="AJ114" s="155"/>
    </row>
    <row r="115" spans="1:36" ht="31.5" hidden="1" thickBot="1">
      <c r="A115" s="609"/>
      <c r="B115" s="195" t="s">
        <v>23</v>
      </c>
      <c r="C115" s="126" t="s">
        <v>24</v>
      </c>
      <c r="D115" s="126" t="s">
        <v>25</v>
      </c>
      <c r="E115" s="132" t="s">
        <v>26</v>
      </c>
      <c r="F115" s="133" t="s">
        <v>27</v>
      </c>
      <c r="G115" s="133"/>
      <c r="H115" s="133"/>
      <c r="I115" s="196"/>
      <c r="J115" s="195" t="s">
        <v>23</v>
      </c>
      <c r="K115" s="126" t="s">
        <v>24</v>
      </c>
      <c r="L115" s="126" t="s">
        <v>25</v>
      </c>
      <c r="M115" s="132" t="s">
        <v>26</v>
      </c>
      <c r="N115" s="256" t="s">
        <v>122</v>
      </c>
      <c r="O115" s="256"/>
      <c r="P115" s="134" t="s">
        <v>42</v>
      </c>
      <c r="R115" s="601"/>
      <c r="S115" s="195" t="s">
        <v>23</v>
      </c>
      <c r="T115" s="126" t="s">
        <v>24</v>
      </c>
      <c r="U115" s="126" t="s">
        <v>25</v>
      </c>
      <c r="V115" s="132" t="s">
        <v>26</v>
      </c>
      <c r="W115" s="133" t="s">
        <v>27</v>
      </c>
      <c r="X115" s="133"/>
      <c r="Y115" s="133"/>
      <c r="Z115" s="196"/>
      <c r="AA115" s="195" t="s">
        <v>23</v>
      </c>
      <c r="AB115" s="126" t="s">
        <v>24</v>
      </c>
      <c r="AC115" s="126" t="s">
        <v>25</v>
      </c>
      <c r="AD115" s="132" t="s">
        <v>26</v>
      </c>
      <c r="AE115" s="256" t="s">
        <v>122</v>
      </c>
      <c r="AF115" s="256"/>
      <c r="AG115" s="134" t="s">
        <v>42</v>
      </c>
      <c r="AH115" s="155"/>
      <c r="AI115" s="155"/>
      <c r="AJ115" s="155"/>
    </row>
    <row r="116" spans="1:36" ht="18" hidden="1">
      <c r="A116" s="7" t="s">
        <v>83</v>
      </c>
      <c r="B116" s="104" t="e">
        <f>#REF!</f>
        <v>#REF!</v>
      </c>
      <c r="C116" s="105" t="e">
        <f>#REF!</f>
        <v>#REF!</v>
      </c>
      <c r="D116" s="137" t="e">
        <f>#REF!</f>
        <v>#REF!</v>
      </c>
      <c r="E116" s="106" t="e">
        <f t="shared" ref="E116:E121" si="64">+D116-C116</f>
        <v>#REF!</v>
      </c>
      <c r="F116" s="11">
        <f t="shared" ref="F116:F121" si="65">IF(ISERR((D116/C116)*100),0,(D116/C116)*100)</f>
        <v>0</v>
      </c>
      <c r="G116" s="11"/>
      <c r="H116" s="11"/>
      <c r="I116" s="8"/>
      <c r="J116" s="105" t="e">
        <f>#REF!</f>
        <v>#REF!</v>
      </c>
      <c r="K116" s="105" t="e">
        <f>#REF!</f>
        <v>#REF!</v>
      </c>
      <c r="L116" s="137" t="e">
        <f>#REF!</f>
        <v>#REF!</v>
      </c>
      <c r="M116" s="106" t="e">
        <f t="shared" ref="M116:M121" si="66">+L116-K116</f>
        <v>#REF!</v>
      </c>
      <c r="N116" s="11">
        <f t="shared" ref="N116:N121" si="67">IF(ISERR((L116/K116)*100),0,(L116/K116)*100)</f>
        <v>0</v>
      </c>
      <c r="O116" s="11"/>
      <c r="P116" s="15">
        <f t="shared" ref="P116:P121" si="68">IF(ISERR((L116/J116)*100),0,(L116/J116)*100)</f>
        <v>0</v>
      </c>
      <c r="R116" s="7" t="s">
        <v>83</v>
      </c>
      <c r="S116" s="104" t="e">
        <f>#REF!/1000</f>
        <v>#REF!</v>
      </c>
      <c r="T116" s="105" t="e">
        <f>#REF!/1000</f>
        <v>#REF!</v>
      </c>
      <c r="U116" s="137" t="e">
        <f>#REF!/1000</f>
        <v>#REF!</v>
      </c>
      <c r="V116" s="106" t="e">
        <f t="shared" ref="V116:V121" si="69">+U116-T116</f>
        <v>#REF!</v>
      </c>
      <c r="W116" s="11">
        <f t="shared" ref="W116:W121" si="70">IF(ISERR((U116/T116)*100),0,(U116/T116)*100)</f>
        <v>0</v>
      </c>
      <c r="X116" s="11"/>
      <c r="Y116" s="11"/>
      <c r="Z116" s="8"/>
      <c r="AA116" s="105" t="e">
        <f>#REF!/1000</f>
        <v>#REF!</v>
      </c>
      <c r="AB116" s="105" t="e">
        <f>#REF!/1000</f>
        <v>#REF!</v>
      </c>
      <c r="AC116" s="137" t="e">
        <f>#REF!/1000</f>
        <v>#REF!</v>
      </c>
      <c r="AD116" s="106" t="e">
        <f t="shared" ref="AD116:AD121" si="71">+AC116-AB116</f>
        <v>#REF!</v>
      </c>
      <c r="AE116" s="11">
        <f t="shared" ref="AE116:AE121" si="72">IF(ISERR((AC116/AB116)*100),0,(AC116/AB116)*100)</f>
        <v>0</v>
      </c>
      <c r="AF116" s="11"/>
      <c r="AG116" s="15">
        <f t="shared" ref="AG116:AG121" si="73">IF(ISERR((AC116/AA116)*100),0,(AC116/AA116)*100)</f>
        <v>0</v>
      </c>
      <c r="AH116" s="155"/>
      <c r="AI116" s="155"/>
      <c r="AJ116" s="155"/>
    </row>
    <row r="117" spans="1:36" ht="18" hidden="1">
      <c r="A117" s="7" t="s">
        <v>79</v>
      </c>
      <c r="B117" s="104" t="e">
        <f>#REF!</f>
        <v>#REF!</v>
      </c>
      <c r="C117" s="105" t="e">
        <f>#REF!</f>
        <v>#REF!</v>
      </c>
      <c r="D117" s="137" t="e">
        <f>#REF!</f>
        <v>#REF!</v>
      </c>
      <c r="E117" s="106" t="e">
        <f t="shared" si="64"/>
        <v>#REF!</v>
      </c>
      <c r="F117" s="11">
        <f t="shared" si="65"/>
        <v>0</v>
      </c>
      <c r="G117" s="11"/>
      <c r="H117" s="11"/>
      <c r="I117" s="8"/>
      <c r="J117" s="105" t="e">
        <f>#REF!</f>
        <v>#REF!</v>
      </c>
      <c r="K117" s="105" t="e">
        <f>#REF!</f>
        <v>#REF!</v>
      </c>
      <c r="L117" s="137" t="e">
        <f>#REF!</f>
        <v>#REF!</v>
      </c>
      <c r="M117" s="106" t="e">
        <f t="shared" si="66"/>
        <v>#REF!</v>
      </c>
      <c r="N117" s="11">
        <f t="shared" si="67"/>
        <v>0</v>
      </c>
      <c r="O117" s="11"/>
      <c r="P117" s="15">
        <f t="shared" si="68"/>
        <v>0</v>
      </c>
      <c r="R117" s="7" t="s">
        <v>79</v>
      </c>
      <c r="S117" s="104" t="e">
        <f>#REF!/1000</f>
        <v>#REF!</v>
      </c>
      <c r="T117" s="105" t="e">
        <f>#REF!/1000</f>
        <v>#REF!</v>
      </c>
      <c r="U117" s="137" t="e">
        <f>#REF!/1000</f>
        <v>#REF!</v>
      </c>
      <c r="V117" s="106" t="e">
        <f t="shared" si="69"/>
        <v>#REF!</v>
      </c>
      <c r="W117" s="11">
        <f t="shared" si="70"/>
        <v>0</v>
      </c>
      <c r="X117" s="11"/>
      <c r="Y117" s="11"/>
      <c r="Z117" s="8"/>
      <c r="AA117" s="105" t="e">
        <f>#REF!/1000</f>
        <v>#REF!</v>
      </c>
      <c r="AB117" s="105" t="e">
        <f>#REF!/1000</f>
        <v>#REF!</v>
      </c>
      <c r="AC117" s="137" t="e">
        <f>#REF!/1000</f>
        <v>#REF!</v>
      </c>
      <c r="AD117" s="106" t="e">
        <f t="shared" si="71"/>
        <v>#REF!</v>
      </c>
      <c r="AE117" s="11">
        <f t="shared" si="72"/>
        <v>0</v>
      </c>
      <c r="AF117" s="11"/>
      <c r="AG117" s="15">
        <f t="shared" si="73"/>
        <v>0</v>
      </c>
      <c r="AH117" s="155"/>
      <c r="AI117" s="155"/>
      <c r="AJ117" s="155"/>
    </row>
    <row r="118" spans="1:36" ht="18" hidden="1">
      <c r="A118" s="7" t="s">
        <v>81</v>
      </c>
      <c r="B118" s="104" t="e">
        <f>#REF!</f>
        <v>#REF!</v>
      </c>
      <c r="C118" s="105" t="e">
        <f>#REF!</f>
        <v>#REF!</v>
      </c>
      <c r="D118" s="137" t="e">
        <f>#REF!</f>
        <v>#REF!</v>
      </c>
      <c r="E118" s="106" t="e">
        <f t="shared" si="64"/>
        <v>#REF!</v>
      </c>
      <c r="F118" s="11">
        <f t="shared" si="65"/>
        <v>0</v>
      </c>
      <c r="G118" s="11"/>
      <c r="H118" s="11"/>
      <c r="I118" s="8"/>
      <c r="J118" s="105" t="e">
        <f>#REF!</f>
        <v>#REF!</v>
      </c>
      <c r="K118" s="105" t="e">
        <f>#REF!</f>
        <v>#REF!</v>
      </c>
      <c r="L118" s="137" t="e">
        <f>#REF!</f>
        <v>#REF!</v>
      </c>
      <c r="M118" s="106" t="e">
        <f t="shared" si="66"/>
        <v>#REF!</v>
      </c>
      <c r="N118" s="11">
        <f t="shared" si="67"/>
        <v>0</v>
      </c>
      <c r="O118" s="11"/>
      <c r="P118" s="15">
        <f t="shared" si="68"/>
        <v>0</v>
      </c>
      <c r="R118" s="7" t="s">
        <v>81</v>
      </c>
      <c r="S118" s="104" t="e">
        <f>#REF!/1000</f>
        <v>#REF!</v>
      </c>
      <c r="T118" s="105" t="e">
        <f>#REF!/1000</f>
        <v>#REF!</v>
      </c>
      <c r="U118" s="137" t="e">
        <f>#REF!/1000</f>
        <v>#REF!</v>
      </c>
      <c r="V118" s="106" t="e">
        <f t="shared" si="69"/>
        <v>#REF!</v>
      </c>
      <c r="W118" s="11">
        <f t="shared" si="70"/>
        <v>0</v>
      </c>
      <c r="X118" s="11"/>
      <c r="Y118" s="11"/>
      <c r="Z118" s="8"/>
      <c r="AA118" s="105" t="e">
        <f>#REF!/1000</f>
        <v>#REF!</v>
      </c>
      <c r="AB118" s="105" t="e">
        <f>#REF!/1000</f>
        <v>#REF!</v>
      </c>
      <c r="AC118" s="137" t="e">
        <f>#REF!/1000</f>
        <v>#REF!</v>
      </c>
      <c r="AD118" s="106" t="e">
        <f t="shared" si="71"/>
        <v>#REF!</v>
      </c>
      <c r="AE118" s="11">
        <f t="shared" si="72"/>
        <v>0</v>
      </c>
      <c r="AF118" s="11"/>
      <c r="AG118" s="15">
        <f t="shared" si="73"/>
        <v>0</v>
      </c>
      <c r="AH118" s="155"/>
      <c r="AI118" s="155"/>
      <c r="AJ118" s="155"/>
    </row>
    <row r="119" spans="1:36" ht="18" hidden="1">
      <c r="A119" s="193" t="s">
        <v>80</v>
      </c>
      <c r="B119" s="104" t="e">
        <f>#REF!</f>
        <v>#REF!</v>
      </c>
      <c r="C119" s="105" t="e">
        <f>#REF!</f>
        <v>#REF!</v>
      </c>
      <c r="D119" s="137" t="e">
        <f>#REF!</f>
        <v>#REF!</v>
      </c>
      <c r="E119" s="106" t="e">
        <f t="shared" si="64"/>
        <v>#REF!</v>
      </c>
      <c r="F119" s="11">
        <f t="shared" si="65"/>
        <v>0</v>
      </c>
      <c r="G119" s="11"/>
      <c r="H119" s="11"/>
      <c r="I119" s="8"/>
      <c r="J119" s="105" t="e">
        <f>#REF!</f>
        <v>#REF!</v>
      </c>
      <c r="K119" s="105" t="e">
        <f>#REF!</f>
        <v>#REF!</v>
      </c>
      <c r="L119" s="137" t="e">
        <f>#REF!</f>
        <v>#REF!</v>
      </c>
      <c r="M119" s="106" t="e">
        <f t="shared" si="66"/>
        <v>#REF!</v>
      </c>
      <c r="N119" s="11">
        <f t="shared" si="67"/>
        <v>0</v>
      </c>
      <c r="O119" s="11"/>
      <c r="P119" s="15">
        <f t="shared" si="68"/>
        <v>0</v>
      </c>
      <c r="R119" s="193" t="s">
        <v>80</v>
      </c>
      <c r="S119" s="104" t="e">
        <f>#REF!/1000</f>
        <v>#REF!</v>
      </c>
      <c r="T119" s="105" t="e">
        <f>#REF!/1000</f>
        <v>#REF!</v>
      </c>
      <c r="U119" s="137" t="e">
        <f>#REF!/1000</f>
        <v>#REF!</v>
      </c>
      <c r="V119" s="106" t="e">
        <f t="shared" si="69"/>
        <v>#REF!</v>
      </c>
      <c r="W119" s="11">
        <f t="shared" si="70"/>
        <v>0</v>
      </c>
      <c r="X119" s="11"/>
      <c r="Y119" s="11"/>
      <c r="Z119" s="8"/>
      <c r="AA119" s="105" t="e">
        <f>#REF!/1000</f>
        <v>#REF!</v>
      </c>
      <c r="AB119" s="105" t="e">
        <f>#REF!/1000</f>
        <v>#REF!</v>
      </c>
      <c r="AC119" s="137" t="e">
        <f>#REF!/1000</f>
        <v>#REF!</v>
      </c>
      <c r="AD119" s="106" t="e">
        <f t="shared" si="71"/>
        <v>#REF!</v>
      </c>
      <c r="AE119" s="11">
        <f t="shared" si="72"/>
        <v>0</v>
      </c>
      <c r="AF119" s="11"/>
      <c r="AG119" s="15">
        <f t="shared" si="73"/>
        <v>0</v>
      </c>
      <c r="AH119" s="155"/>
      <c r="AI119" s="155"/>
      <c r="AJ119" s="155"/>
    </row>
    <row r="120" spans="1:36" ht="18" hidden="1">
      <c r="A120" s="193" t="s">
        <v>126</v>
      </c>
      <c r="B120" s="107" t="e">
        <f>#REF!</f>
        <v>#REF!</v>
      </c>
      <c r="C120" s="108" t="e">
        <f>#REF!</f>
        <v>#REF!</v>
      </c>
      <c r="D120" s="138" t="e">
        <f>#REF!</f>
        <v>#REF!</v>
      </c>
      <c r="E120" s="109" t="e">
        <f t="shared" si="64"/>
        <v>#REF!</v>
      </c>
      <c r="F120" s="18">
        <f t="shared" si="65"/>
        <v>0</v>
      </c>
      <c r="G120" s="18"/>
      <c r="H120" s="18"/>
      <c r="I120" s="96"/>
      <c r="J120" s="107" t="e">
        <f>#REF!</f>
        <v>#REF!</v>
      </c>
      <c r="K120" s="108" t="e">
        <f>#REF!</f>
        <v>#REF!</v>
      </c>
      <c r="L120" s="138" t="e">
        <f>#REF!</f>
        <v>#REF!</v>
      </c>
      <c r="M120" s="109" t="e">
        <f t="shared" si="66"/>
        <v>#REF!</v>
      </c>
      <c r="N120" s="18">
        <f t="shared" si="67"/>
        <v>0</v>
      </c>
      <c r="O120" s="18"/>
      <c r="P120" s="16">
        <f t="shared" si="68"/>
        <v>0</v>
      </c>
      <c r="R120" s="193" t="s">
        <v>126</v>
      </c>
      <c r="S120" s="107" t="e">
        <f>#REF!/1000</f>
        <v>#REF!</v>
      </c>
      <c r="T120" s="108" t="e">
        <f>#REF!/1000</f>
        <v>#REF!</v>
      </c>
      <c r="U120" s="138" t="e">
        <f>#REF!/1000</f>
        <v>#REF!</v>
      </c>
      <c r="V120" s="109" t="e">
        <f t="shared" si="69"/>
        <v>#REF!</v>
      </c>
      <c r="W120" s="18">
        <f t="shared" si="70"/>
        <v>0</v>
      </c>
      <c r="X120" s="18"/>
      <c r="Y120" s="18"/>
      <c r="Z120" s="96"/>
      <c r="AA120" s="108" t="e">
        <f>#REF!/1000</f>
        <v>#REF!</v>
      </c>
      <c r="AB120" s="108" t="e">
        <f>#REF!/1000</f>
        <v>#REF!</v>
      </c>
      <c r="AC120" s="138" t="e">
        <f>#REF!/1000</f>
        <v>#REF!</v>
      </c>
      <c r="AD120" s="109" t="e">
        <f t="shared" si="71"/>
        <v>#REF!</v>
      </c>
      <c r="AE120" s="18">
        <f>IF(ISERR((AC120/AB120)*100),0,(AC120/AB120)*100)</f>
        <v>0</v>
      </c>
      <c r="AF120" s="18"/>
      <c r="AG120" s="16">
        <f t="shared" si="73"/>
        <v>0</v>
      </c>
      <c r="AH120" s="155"/>
      <c r="AI120" s="155"/>
      <c r="AJ120" s="155"/>
    </row>
    <row r="121" spans="1:36" ht="18" hidden="1">
      <c r="A121" s="193" t="s">
        <v>43</v>
      </c>
      <c r="B121" s="113" t="e">
        <f>SUM(B116:B119)</f>
        <v>#REF!</v>
      </c>
      <c r="C121" s="113" t="e">
        <f>SUM(C116:C119)</f>
        <v>#REF!</v>
      </c>
      <c r="D121" s="140" t="e">
        <f>SUM(D116:D119)</f>
        <v>#REF!</v>
      </c>
      <c r="E121" s="112" t="e">
        <f t="shared" si="64"/>
        <v>#REF!</v>
      </c>
      <c r="F121" s="15">
        <f t="shared" si="65"/>
        <v>0</v>
      </c>
      <c r="G121" s="15"/>
      <c r="H121" s="15"/>
      <c r="I121" s="26"/>
      <c r="J121" s="105" t="e">
        <f>SUM(J116:J119)</f>
        <v>#REF!</v>
      </c>
      <c r="K121" s="105" t="e">
        <f>SUM(K116:K119)</f>
        <v>#REF!</v>
      </c>
      <c r="L121" s="137" t="e">
        <f>SUM(L116:L119)</f>
        <v>#REF!</v>
      </c>
      <c r="M121" s="106" t="e">
        <f t="shared" si="66"/>
        <v>#REF!</v>
      </c>
      <c r="N121" s="11">
        <f t="shared" si="67"/>
        <v>0</v>
      </c>
      <c r="O121" s="11"/>
      <c r="P121" s="15">
        <f t="shared" si="68"/>
        <v>0</v>
      </c>
      <c r="R121" s="193" t="s">
        <v>43</v>
      </c>
      <c r="S121" s="113" t="e">
        <f>SUM(S116:S119)</f>
        <v>#REF!</v>
      </c>
      <c r="T121" s="113" t="e">
        <f>SUM(T116:T119)</f>
        <v>#REF!</v>
      </c>
      <c r="U121" s="140" t="e">
        <f>SUM(U116:U119)</f>
        <v>#REF!</v>
      </c>
      <c r="V121" s="112" t="e">
        <f t="shared" si="69"/>
        <v>#REF!</v>
      </c>
      <c r="W121" s="15">
        <f t="shared" si="70"/>
        <v>0</v>
      </c>
      <c r="X121" s="15"/>
      <c r="Y121" s="15"/>
      <c r="Z121" s="26"/>
      <c r="AA121" s="105" t="e">
        <f>SUM(AA116:AA119)</f>
        <v>#REF!</v>
      </c>
      <c r="AB121" s="105" t="e">
        <f>SUM(AB116:AB119)</f>
        <v>#REF!</v>
      </c>
      <c r="AC121" s="137" t="e">
        <f>SUM(AC116:AC119)</f>
        <v>#REF!</v>
      </c>
      <c r="AD121" s="106" t="e">
        <f t="shared" si="71"/>
        <v>#REF!</v>
      </c>
      <c r="AE121" s="11">
        <f t="shared" si="72"/>
        <v>0</v>
      </c>
      <c r="AF121" s="11"/>
      <c r="AG121" s="15">
        <f t="shared" si="73"/>
        <v>0</v>
      </c>
      <c r="AH121" s="155"/>
      <c r="AI121" s="155"/>
      <c r="AJ121" s="155"/>
    </row>
    <row r="122" spans="1:36" s="121" customFormat="1" ht="6" hidden="1" thickBot="1">
      <c r="A122" s="117"/>
      <c r="B122" s="117"/>
      <c r="C122" s="119"/>
      <c r="D122" s="119"/>
      <c r="E122" s="119"/>
      <c r="F122" s="118"/>
      <c r="G122" s="255"/>
      <c r="H122" s="255"/>
      <c r="I122" s="120"/>
      <c r="J122" s="117"/>
      <c r="K122" s="119"/>
      <c r="L122" s="119"/>
      <c r="M122" s="119"/>
      <c r="N122" s="119"/>
      <c r="O122" s="122"/>
      <c r="P122" s="118"/>
      <c r="Q122" s="131"/>
      <c r="R122" s="117"/>
      <c r="S122" s="117"/>
      <c r="T122" s="119"/>
      <c r="U122" s="119"/>
      <c r="V122" s="119"/>
      <c r="W122" s="118"/>
      <c r="X122" s="255"/>
      <c r="Y122" s="255"/>
      <c r="Z122" s="120"/>
      <c r="AA122" s="117"/>
      <c r="AB122" s="119"/>
      <c r="AC122" s="119"/>
      <c r="AD122" s="119"/>
      <c r="AE122" s="119"/>
      <c r="AF122" s="122"/>
      <c r="AG122" s="118"/>
      <c r="AH122" s="131"/>
      <c r="AI122" s="131"/>
      <c r="AJ122" s="131"/>
    </row>
    <row r="123" spans="1:36" hidden="1">
      <c r="A123" s="12" t="s">
        <v>38</v>
      </c>
      <c r="B123" s="12"/>
      <c r="C123" s="12"/>
      <c r="D123" s="155"/>
      <c r="E123" s="155"/>
      <c r="F123" s="155"/>
      <c r="G123" s="155"/>
      <c r="H123" s="155"/>
      <c r="I123" s="155"/>
      <c r="J123" s="155"/>
      <c r="K123" s="155"/>
      <c r="L123" s="155"/>
      <c r="M123" s="155"/>
      <c r="N123" s="155"/>
      <c r="O123" s="155"/>
      <c r="P123" s="155"/>
      <c r="R123" s="12" t="s">
        <v>38</v>
      </c>
      <c r="S123" s="12"/>
      <c r="T123" s="12"/>
      <c r="U123" s="12"/>
      <c r="V123" s="155"/>
      <c r="W123" s="155"/>
      <c r="X123" s="155"/>
      <c r="Y123" s="155"/>
      <c r="Z123" s="155"/>
      <c r="AA123" s="155"/>
      <c r="AB123" s="155"/>
      <c r="AC123" s="155"/>
      <c r="AD123" s="155"/>
      <c r="AE123" s="155"/>
      <c r="AF123" s="155"/>
      <c r="AG123" s="155"/>
      <c r="AH123" s="155"/>
      <c r="AI123" s="155"/>
      <c r="AJ123" s="155"/>
    </row>
    <row r="124" spans="1:36" s="121" customFormat="1" ht="5.25" hidden="1">
      <c r="A124" s="131"/>
      <c r="B124" s="131"/>
      <c r="C124" s="131"/>
      <c r="D124" s="131"/>
      <c r="E124" s="131"/>
      <c r="F124" s="131"/>
      <c r="G124" s="131"/>
      <c r="H124" s="131"/>
      <c r="I124" s="131"/>
      <c r="J124" s="131"/>
      <c r="K124" s="131"/>
      <c r="L124" s="131"/>
      <c r="M124" s="131"/>
      <c r="N124" s="131"/>
      <c r="O124" s="131"/>
      <c r="P124" s="131"/>
      <c r="Q124" s="131"/>
      <c r="R124" s="131"/>
      <c r="S124" s="131"/>
      <c r="T124" s="131"/>
      <c r="U124" s="131"/>
      <c r="V124" s="131"/>
      <c r="W124" s="131"/>
      <c r="X124" s="131"/>
      <c r="Y124" s="131"/>
      <c r="Z124" s="131"/>
      <c r="AA124" s="131"/>
      <c r="AB124" s="131"/>
      <c r="AC124" s="131"/>
      <c r="AD124" s="131"/>
      <c r="AE124" s="131"/>
      <c r="AF124" s="131"/>
      <c r="AG124" s="131"/>
      <c r="AH124" s="131"/>
      <c r="AI124" s="131"/>
      <c r="AJ124" s="131"/>
    </row>
    <row r="125" spans="1:36" hidden="1">
      <c r="A125" s="13" t="s">
        <v>39</v>
      </c>
      <c r="B125" s="13"/>
      <c r="C125" s="13"/>
      <c r="D125" s="155"/>
      <c r="E125" s="155"/>
      <c r="F125" s="155"/>
      <c r="G125" s="155"/>
      <c r="H125" s="155"/>
      <c r="I125" s="155"/>
      <c r="J125" s="155"/>
      <c r="K125" s="155"/>
      <c r="L125" s="155"/>
      <c r="M125" s="155"/>
      <c r="N125" s="155"/>
      <c r="O125" s="155"/>
      <c r="P125" s="155"/>
      <c r="R125" s="13" t="s">
        <v>39</v>
      </c>
      <c r="S125" s="13"/>
      <c r="T125" s="13"/>
      <c r="U125" s="155"/>
      <c r="V125" s="155"/>
      <c r="W125" s="155"/>
      <c r="X125" s="155"/>
      <c r="Y125" s="155"/>
      <c r="Z125" s="155"/>
      <c r="AA125" s="155"/>
      <c r="AB125" s="155"/>
      <c r="AC125" s="155"/>
      <c r="AD125" s="155"/>
      <c r="AE125" s="155"/>
      <c r="AF125" s="155"/>
      <c r="AG125" s="155"/>
      <c r="AH125" s="155"/>
      <c r="AI125" s="155"/>
      <c r="AJ125" s="155"/>
    </row>
    <row r="126" spans="1:36" s="121" customFormat="1" ht="5.25" hidden="1">
      <c r="A126" s="131"/>
      <c r="B126" s="131"/>
      <c r="C126" s="131"/>
      <c r="D126" s="131"/>
      <c r="E126" s="131"/>
      <c r="F126" s="131"/>
      <c r="G126" s="131"/>
      <c r="H126" s="131"/>
      <c r="I126" s="131"/>
      <c r="J126" s="131"/>
      <c r="K126" s="131"/>
      <c r="L126" s="131"/>
      <c r="M126" s="131"/>
      <c r="N126" s="131"/>
      <c r="O126" s="131"/>
      <c r="P126" s="131"/>
      <c r="Q126" s="131"/>
      <c r="R126" s="131"/>
      <c r="S126" s="131"/>
      <c r="T126" s="131"/>
      <c r="U126" s="131"/>
      <c r="V126" s="131"/>
      <c r="W126" s="131"/>
      <c r="X126" s="131"/>
      <c r="Y126" s="131"/>
      <c r="Z126" s="131"/>
      <c r="AA126" s="131"/>
      <c r="AB126" s="131"/>
      <c r="AC126" s="131"/>
      <c r="AD126" s="131"/>
      <c r="AE126" s="131"/>
      <c r="AF126" s="131"/>
      <c r="AG126" s="131"/>
      <c r="AH126" s="131"/>
      <c r="AI126" s="131"/>
      <c r="AJ126" s="131"/>
    </row>
    <row r="127" spans="1:36" hidden="1">
      <c r="A127" s="199" t="s">
        <v>40</v>
      </c>
      <c r="B127" s="199"/>
      <c r="C127" s="200"/>
      <c r="D127" s="155"/>
      <c r="E127" s="155"/>
      <c r="F127" s="155"/>
      <c r="G127" s="155"/>
      <c r="H127" s="155"/>
      <c r="I127" s="155"/>
      <c r="J127" s="155"/>
      <c r="K127" s="155"/>
      <c r="L127" s="155"/>
      <c r="M127" s="155"/>
      <c r="N127" s="155"/>
      <c r="O127" s="155"/>
      <c r="P127" s="155"/>
      <c r="R127" s="199" t="s">
        <v>40</v>
      </c>
      <c r="S127" s="199"/>
      <c r="T127" s="200"/>
      <c r="U127" s="155"/>
      <c r="V127" s="155"/>
      <c r="W127" s="155"/>
      <c r="X127" s="155"/>
      <c r="Y127" s="155"/>
      <c r="Z127" s="155"/>
      <c r="AA127" s="155"/>
      <c r="AB127" s="155"/>
      <c r="AC127" s="155"/>
      <c r="AD127" s="155"/>
      <c r="AE127" s="155"/>
      <c r="AF127" s="155"/>
      <c r="AG127" s="155"/>
      <c r="AH127" s="155"/>
      <c r="AI127" s="155"/>
      <c r="AJ127" s="155"/>
    </row>
    <row r="128" spans="1:36">
      <c r="B128" s="235"/>
      <c r="C128" s="235"/>
      <c r="D128" s="235"/>
      <c r="E128" s="235"/>
      <c r="F128" s="235"/>
      <c r="G128" s="235"/>
      <c r="H128" s="235"/>
      <c r="I128" s="235"/>
      <c r="J128" s="235"/>
      <c r="K128" s="235"/>
      <c r="L128" s="235"/>
      <c r="M128" s="235"/>
      <c r="N128" s="235"/>
      <c r="O128" s="235"/>
      <c r="P128" s="235"/>
      <c r="R128" s="235"/>
      <c r="S128" s="235"/>
      <c r="T128" s="235"/>
      <c r="U128" s="235"/>
      <c r="V128" s="155"/>
      <c r="W128" s="155"/>
      <c r="X128" s="155"/>
      <c r="Y128" s="155"/>
      <c r="Z128" s="155"/>
      <c r="AA128" s="155"/>
      <c r="AB128" s="155"/>
      <c r="AC128" s="155"/>
      <c r="AD128" s="155"/>
      <c r="AE128" s="155"/>
      <c r="AF128" s="155"/>
      <c r="AG128" s="155"/>
      <c r="AH128" s="155"/>
      <c r="AI128" s="155"/>
      <c r="AJ128" s="155"/>
    </row>
    <row r="129" spans="1:36" ht="18" hidden="1">
      <c r="A129" s="604" t="s">
        <v>107</v>
      </c>
      <c r="B129" s="588" t="str">
        <f>S48</f>
        <v>February</v>
      </c>
      <c r="C129" s="602"/>
      <c r="D129" s="602"/>
      <c r="E129" s="602"/>
      <c r="F129" s="603"/>
      <c r="G129" s="285"/>
      <c r="H129" s="408"/>
      <c r="I129" s="10"/>
      <c r="J129" s="588" t="str">
        <f>AA48</f>
        <v>February YTD</v>
      </c>
      <c r="K129" s="602"/>
      <c r="L129" s="602"/>
      <c r="M129" s="602"/>
      <c r="N129" s="602"/>
      <c r="O129" s="602"/>
      <c r="P129" s="603"/>
      <c r="R129" s="600" t="s">
        <v>114</v>
      </c>
      <c r="S129" s="588" t="str">
        <f>B129</f>
        <v>February</v>
      </c>
      <c r="T129" s="589"/>
      <c r="U129" s="589"/>
      <c r="V129" s="589"/>
      <c r="W129" s="589"/>
      <c r="X129" s="283"/>
      <c r="Y129" s="407"/>
      <c r="Z129" s="6"/>
      <c r="AA129" s="589" t="str">
        <f>J129</f>
        <v>February YTD</v>
      </c>
      <c r="AB129" s="589"/>
      <c r="AC129" s="589"/>
      <c r="AD129" s="589"/>
      <c r="AE129" s="589"/>
      <c r="AF129" s="589"/>
      <c r="AG129" s="590"/>
      <c r="AH129" s="155"/>
      <c r="AI129" s="155"/>
      <c r="AJ129" s="155"/>
    </row>
    <row r="130" spans="1:36" ht="31.5" hidden="1" thickBot="1">
      <c r="A130" s="605"/>
      <c r="B130" s="124" t="s">
        <v>23</v>
      </c>
      <c r="C130" s="125" t="s">
        <v>24</v>
      </c>
      <c r="D130" s="126" t="s">
        <v>25</v>
      </c>
      <c r="E130" s="127" t="s">
        <v>26</v>
      </c>
      <c r="F130" s="128" t="s">
        <v>27</v>
      </c>
      <c r="G130" s="128"/>
      <c r="H130" s="128"/>
      <c r="I130" s="129"/>
      <c r="J130" s="124" t="s">
        <v>23</v>
      </c>
      <c r="K130" s="125" t="s">
        <v>24</v>
      </c>
      <c r="L130" s="126" t="s">
        <v>25</v>
      </c>
      <c r="M130" s="127" t="s">
        <v>26</v>
      </c>
      <c r="N130" s="125" t="s">
        <v>27</v>
      </c>
      <c r="O130" s="125"/>
      <c r="P130" s="130" t="s">
        <v>42</v>
      </c>
      <c r="R130" s="601"/>
      <c r="S130" s="124" t="s">
        <v>23</v>
      </c>
      <c r="T130" s="125" t="s">
        <v>24</v>
      </c>
      <c r="U130" s="126" t="s">
        <v>25</v>
      </c>
      <c r="V130" s="132" t="s">
        <v>26</v>
      </c>
      <c r="W130" s="126" t="s">
        <v>27</v>
      </c>
      <c r="X130" s="125"/>
      <c r="Y130" s="125"/>
      <c r="Z130" s="129"/>
      <c r="AA130" s="124" t="s">
        <v>23</v>
      </c>
      <c r="AB130" s="125" t="s">
        <v>24</v>
      </c>
      <c r="AC130" s="126" t="s">
        <v>25</v>
      </c>
      <c r="AD130" s="132" t="s">
        <v>26</v>
      </c>
      <c r="AE130" s="126" t="s">
        <v>27</v>
      </c>
      <c r="AF130" s="126"/>
      <c r="AG130" s="134" t="s">
        <v>42</v>
      </c>
      <c r="AH130" s="155"/>
      <c r="AI130" s="155"/>
      <c r="AJ130" s="155"/>
    </row>
    <row r="131" spans="1:36" ht="18" hidden="1">
      <c r="A131" s="7" t="s">
        <v>70</v>
      </c>
      <c r="B131" s="110">
        <f>'Yeast Products'!O211</f>
        <v>24.0275575</v>
      </c>
      <c r="C131" s="102">
        <f>'Yeast Products'!O213</f>
        <v>28.134999999999998</v>
      </c>
      <c r="D131" s="137">
        <f>'Yeast Culture'!H10</f>
        <v>14.7796</v>
      </c>
      <c r="E131" s="103">
        <f>+D131-C131</f>
        <v>-13.355399999999998</v>
      </c>
      <c r="F131" s="90">
        <f>IF(ISERR((D131/C131)*100),0,(D131/C131)*100)</f>
        <v>52.531011196019193</v>
      </c>
      <c r="G131" s="90"/>
      <c r="H131" s="90"/>
      <c r="I131" s="89"/>
      <c r="J131" s="110">
        <f>'Yeast Products'!O211</f>
        <v>24.0275575</v>
      </c>
      <c r="K131" s="141">
        <f>'Yeast Products'!O213</f>
        <v>28.134999999999998</v>
      </c>
      <c r="L131" s="137">
        <f>'Yeast Products'!O212</f>
        <v>0</v>
      </c>
      <c r="M131" s="103">
        <f>+L131-K131</f>
        <v>-28.134999999999998</v>
      </c>
      <c r="N131" s="90">
        <f>IF(ISERR((L131/K131)*100),0,(L131/K131)*100)</f>
        <v>0</v>
      </c>
      <c r="O131" s="90"/>
      <c r="P131" s="88">
        <f>IF(ISERR((L131/J131)*100),0,(L131/J131)*100)</f>
        <v>0</v>
      </c>
      <c r="R131" s="7" t="s">
        <v>69</v>
      </c>
      <c r="S131" s="110">
        <f>'Yeast Products'!AH211/1000</f>
        <v>16.874689999999998</v>
      </c>
      <c r="T131" s="102">
        <f>'Yeast Products'!AH213/1000</f>
        <v>28.742990825213653</v>
      </c>
      <c r="U131" s="137">
        <f>'Yeast Products'!AH212/1000</f>
        <v>18.978999999999999</v>
      </c>
      <c r="V131" s="103">
        <f>+U131-T131</f>
        <v>-9.7639908252136536</v>
      </c>
      <c r="W131" s="90">
        <f>IF(ISERR((U131/T131)*100),0,(U131/T131)*100)</f>
        <v>66.030010987414087</v>
      </c>
      <c r="X131" s="90"/>
      <c r="Y131" s="90"/>
      <c r="Z131" s="89"/>
      <c r="AA131" s="110">
        <f>'Yeast Products'!AT211/1000</f>
        <v>16.874689999999998</v>
      </c>
      <c r="AB131" s="141">
        <f>'Yeast Products'!AT213/1000</f>
        <v>28.742990825213653</v>
      </c>
      <c r="AC131" s="137">
        <f>'Yeast Products'!AT212/1000</f>
        <v>18.978999999999999</v>
      </c>
      <c r="AD131" s="103">
        <f>+AC131-AB131</f>
        <v>-9.7639908252136536</v>
      </c>
      <c r="AE131" s="90">
        <f>IF(ISERR((AC131/AB131)*100),0,(AC131/AB131)*100)</f>
        <v>66.030010987414087</v>
      </c>
      <c r="AF131" s="90"/>
      <c r="AG131" s="88">
        <f>IF(ISERR((AC131/AA131)*100),0,(AC131/AA131)*100)</f>
        <v>112.4702142676399</v>
      </c>
      <c r="AH131" s="155"/>
      <c r="AI131" s="155"/>
      <c r="AJ131" s="155"/>
    </row>
    <row r="132" spans="1:36" ht="18" hidden="1">
      <c r="A132" s="7" t="s">
        <v>69</v>
      </c>
      <c r="B132" s="104">
        <f>'Yeast Products'!O199</f>
        <v>20.975000000000001</v>
      </c>
      <c r="C132" s="105">
        <f>'Yeast Products'!O201</f>
        <v>29.355000000000004</v>
      </c>
      <c r="D132" s="137">
        <f>'Yeast Culture'!H18</f>
        <v>88.478200000000001</v>
      </c>
      <c r="E132" s="106">
        <f>+D132-C132</f>
        <v>59.123199999999997</v>
      </c>
      <c r="F132" s="11">
        <f>IF(ISERR((D132/C132)*100),0,(D132/C132)*100)</f>
        <v>301.40759666155674</v>
      </c>
      <c r="G132" s="11"/>
      <c r="H132" s="11"/>
      <c r="I132" s="8"/>
      <c r="J132" s="104">
        <f>'Yeast Products'!O199</f>
        <v>20.975000000000001</v>
      </c>
      <c r="K132" s="135">
        <f>'Yeast Products'!O201</f>
        <v>29.355000000000004</v>
      </c>
      <c r="L132" s="137">
        <f>'Yeast Products'!O200</f>
        <v>0</v>
      </c>
      <c r="M132" s="106">
        <f>+L132-K132</f>
        <v>-29.355000000000004</v>
      </c>
      <c r="N132" s="11">
        <f>IF(ISERR((L132/K132)*100),0,(L132/K132)*100)</f>
        <v>0</v>
      </c>
      <c r="O132" s="11"/>
      <c r="P132" s="15">
        <f>IF(ISERR((L132/J132)*100),0,(L132/J132)*100)</f>
        <v>0</v>
      </c>
      <c r="R132" s="7" t="s">
        <v>70</v>
      </c>
      <c r="S132" s="104">
        <f>'Yeast Products'!AH199/1000</f>
        <v>41.047919999999998</v>
      </c>
      <c r="T132" s="105">
        <f>'Yeast Products'!AH201/1000</f>
        <v>45.164525290000022</v>
      </c>
      <c r="U132" s="137">
        <f>'Yeast Products'!AH200/1000</f>
        <v>27.117000000000001</v>
      </c>
      <c r="V132" s="106">
        <f>+U132-T132</f>
        <v>-18.047525290000021</v>
      </c>
      <c r="W132" s="11">
        <f>IF(ISERR((U132/T132)*100),0,(U132/T132)*100)</f>
        <v>60.040484929006965</v>
      </c>
      <c r="X132" s="11"/>
      <c r="Y132" s="11"/>
      <c r="Z132" s="8"/>
      <c r="AA132" s="104">
        <f>'Yeast Products'!AT199/1000</f>
        <v>41.047919999999998</v>
      </c>
      <c r="AB132" s="135">
        <f>'Yeast Products'!AT201/1000</f>
        <v>45.164525290000022</v>
      </c>
      <c r="AC132" s="137">
        <f>'Yeast Products'!AT200/1000</f>
        <v>27.117000000000001</v>
      </c>
      <c r="AD132" s="106">
        <f>+AC132-AB132</f>
        <v>-18.047525290000021</v>
      </c>
      <c r="AE132" s="11">
        <f>IF(ISERR((AC132/AB132)*100),0,(AC132/AB132)*100)</f>
        <v>60.040484929006965</v>
      </c>
      <c r="AF132" s="11"/>
      <c r="AG132" s="15">
        <f>IF(ISERR((AC132/AA132)*100),0,(AC132/AA132)*100)</f>
        <v>66.061812632649847</v>
      </c>
      <c r="AH132" s="155"/>
      <c r="AI132" s="155"/>
      <c r="AJ132" s="155"/>
    </row>
    <row r="133" spans="1:36" ht="18" hidden="1">
      <c r="A133" s="7" t="s">
        <v>28</v>
      </c>
      <c r="B133" s="108">
        <f>'Yeast Products'!O223</f>
        <v>3.375</v>
      </c>
      <c r="C133" s="108">
        <f>'Yeast Products'!O225</f>
        <v>9.3849999999999998</v>
      </c>
      <c r="D133" s="138">
        <f>'Yeast Culture'!H26</f>
        <v>53.296599999999998</v>
      </c>
      <c r="E133" s="109">
        <f>+D133-C133</f>
        <v>43.9116</v>
      </c>
      <c r="F133" s="18">
        <f>IF(ISERR((D133/C133)*100),0,(D133/C133)*100)</f>
        <v>567.89131592967499</v>
      </c>
      <c r="G133" s="18"/>
      <c r="H133" s="18"/>
      <c r="I133" s="96"/>
      <c r="J133" s="107">
        <f>'Yeast Products'!O223</f>
        <v>3.375</v>
      </c>
      <c r="K133" s="142">
        <f>'Yeast Products'!O225</f>
        <v>9.3849999999999998</v>
      </c>
      <c r="L133" s="138">
        <f>'Yeast Products'!O224</f>
        <v>0</v>
      </c>
      <c r="M133" s="109">
        <f>+L133-K133</f>
        <v>-9.3849999999999998</v>
      </c>
      <c r="N133" s="18">
        <f>IF(ISERR((L133/K133)*100),0,(L133/K133)*100)</f>
        <v>0</v>
      </c>
      <c r="O133" s="18"/>
      <c r="P133" s="16">
        <f>IF(ISERR((L133/J133)*100),0,(L133/J133)*100)</f>
        <v>0</v>
      </c>
      <c r="R133" s="193" t="s">
        <v>28</v>
      </c>
      <c r="S133" s="108">
        <f>'Yeast Products'!AH223/1000</f>
        <v>12.548620000000001</v>
      </c>
      <c r="T133" s="108">
        <f>'Yeast Products'!AH225/1000</f>
        <v>15.091170000000005</v>
      </c>
      <c r="U133" s="138">
        <f>'Yeast Products'!AH224/1000</f>
        <v>0</v>
      </c>
      <c r="V133" s="109">
        <f>+U133-T133</f>
        <v>-15.091170000000005</v>
      </c>
      <c r="W133" s="18">
        <f>IF(ISERR((U133/T133)*100),0,(U133/T133)*100)</f>
        <v>0</v>
      </c>
      <c r="X133" s="18"/>
      <c r="Y133" s="18"/>
      <c r="Z133" s="17"/>
      <c r="AA133" s="107">
        <f>'Yeast Products'!AT223/1000</f>
        <v>12.548620000000001</v>
      </c>
      <c r="AB133" s="142">
        <f>'Yeast Products'!AT225/1000</f>
        <v>15.091170000000005</v>
      </c>
      <c r="AC133" s="138">
        <f>'Yeast Products'!AT224/1000</f>
        <v>0</v>
      </c>
      <c r="AD133" s="109">
        <f>+AC133-AB133</f>
        <v>-15.091170000000005</v>
      </c>
      <c r="AE133" s="18">
        <f>IF(ISERR((AC133/AB133)*100),0,(AC133/AB133)*100)</f>
        <v>0</v>
      </c>
      <c r="AF133" s="18"/>
      <c r="AG133" s="16">
        <f>IF(ISERR((AC133/AA133)*100),0,(AC133/AA133)*100)</f>
        <v>0</v>
      </c>
      <c r="AH133" s="155"/>
      <c r="AI133" s="155"/>
      <c r="AJ133" s="155"/>
    </row>
    <row r="134" spans="1:36" ht="18" hidden="1">
      <c r="A134" s="193" t="s">
        <v>43</v>
      </c>
      <c r="B134" s="105">
        <f>SUM(B131:B133)</f>
        <v>48.377557500000002</v>
      </c>
      <c r="C134" s="105">
        <f>SUM(C131:C133)</f>
        <v>66.875</v>
      </c>
      <c r="D134" s="137">
        <f>SUM(D131:D133)</f>
        <v>156.55439999999999</v>
      </c>
      <c r="E134" s="106">
        <f>+D134-C134</f>
        <v>89.679399999999987</v>
      </c>
      <c r="F134" s="11">
        <f>IF(ISERR((D134/C134)*100),0,(D134/C134)*100)</f>
        <v>234.10003738317755</v>
      </c>
      <c r="G134" s="11"/>
      <c r="H134" s="11"/>
      <c r="I134" s="26"/>
      <c r="J134" s="105">
        <f>SUM(J131:J133)</f>
        <v>48.377557500000002</v>
      </c>
      <c r="K134" s="105">
        <f>SUM(K131:K133)</f>
        <v>66.875</v>
      </c>
      <c r="L134" s="137">
        <f>SUM(L131:L133)</f>
        <v>0</v>
      </c>
      <c r="M134" s="106">
        <f>+L134-K134</f>
        <v>-66.875</v>
      </c>
      <c r="N134" s="11">
        <f>IF(ISERR((L134/K134)*100),0,(L134/K134)*100)</f>
        <v>0</v>
      </c>
      <c r="O134" s="11"/>
      <c r="P134" s="15">
        <f>IF(ISERR((L134/J134)*100),0,(L134/J134)*100)</f>
        <v>0</v>
      </c>
      <c r="R134" s="193" t="s">
        <v>43</v>
      </c>
      <c r="S134" s="105">
        <f>SUM(S131:S133)</f>
        <v>70.471229999999991</v>
      </c>
      <c r="T134" s="105">
        <f>SUM(T131:T133)</f>
        <v>88.998686115213673</v>
      </c>
      <c r="U134" s="137">
        <f>SUM(U131:U133)</f>
        <v>46.096000000000004</v>
      </c>
      <c r="V134" s="106">
        <f>+U134-T134</f>
        <v>-42.902686115213669</v>
      </c>
      <c r="W134" s="11">
        <f>IF(ISERR((U134/T134)*100),0,(U134/T134)*100)</f>
        <v>51.794023049201208</v>
      </c>
      <c r="X134" s="11"/>
      <c r="Y134" s="11"/>
      <c r="Z134" s="8"/>
      <c r="AA134" s="105">
        <f>SUM(AA131:AA133)</f>
        <v>70.471229999999991</v>
      </c>
      <c r="AB134" s="105">
        <f>SUM(AB131:AB133)</f>
        <v>88.998686115213673</v>
      </c>
      <c r="AC134" s="137">
        <f>SUM(AC131:AC133)</f>
        <v>46.096000000000004</v>
      </c>
      <c r="AD134" s="106">
        <f>+AC134-AB134</f>
        <v>-42.902686115213669</v>
      </c>
      <c r="AE134" s="11">
        <f>IF(ISERR((AC134/AB134)*100),0,(AC134/AB134)*100)</f>
        <v>51.794023049201208</v>
      </c>
      <c r="AF134" s="11"/>
      <c r="AG134" s="15">
        <f>IF(ISERR((AC134/AA134)*100),0,(AC134/AA134)*100)</f>
        <v>65.411090454927503</v>
      </c>
      <c r="AH134" s="155"/>
      <c r="AI134" s="155"/>
      <c r="AJ134" s="155"/>
    </row>
    <row r="135" spans="1:36" s="121" customFormat="1" ht="15.75" hidden="1" thickBot="1">
      <c r="A135" s="117"/>
      <c r="B135" s="117"/>
      <c r="C135" s="119"/>
      <c r="D135" s="119"/>
      <c r="E135" s="119"/>
      <c r="F135" s="118"/>
      <c r="G135" s="255"/>
      <c r="H135" s="255"/>
      <c r="I135" s="120"/>
      <c r="J135" s="117"/>
      <c r="K135" s="119"/>
      <c r="L135" s="119"/>
      <c r="M135" s="119"/>
      <c r="N135" s="119"/>
      <c r="O135" s="122"/>
      <c r="P135" s="118"/>
      <c r="Q135" s="155"/>
      <c r="R135" s="117"/>
      <c r="S135" s="117"/>
      <c r="T135" s="119"/>
      <c r="U135" s="136"/>
      <c r="V135" s="119"/>
      <c r="W135" s="122"/>
      <c r="X135" s="122"/>
      <c r="Y135" s="122"/>
      <c r="Z135" s="123"/>
      <c r="AA135" s="117"/>
      <c r="AB135" s="119"/>
      <c r="AC135" s="119"/>
      <c r="AD135" s="119"/>
      <c r="AE135" s="119"/>
      <c r="AF135" s="122"/>
      <c r="AG135" s="118"/>
      <c r="AH135" s="155"/>
      <c r="AI135" s="155"/>
      <c r="AJ135" s="155"/>
    </row>
    <row r="136" spans="1:36" hidden="1">
      <c r="A136" s="12" t="s">
        <v>38</v>
      </c>
      <c r="B136" s="12"/>
      <c r="C136" s="12"/>
      <c r="D136" s="155"/>
      <c r="E136" s="155"/>
      <c r="F136" s="155"/>
      <c r="G136" s="155"/>
      <c r="H136" s="155"/>
      <c r="I136" s="155"/>
      <c r="J136" s="155"/>
      <c r="K136" s="155"/>
      <c r="L136" s="155"/>
      <c r="M136" s="155"/>
      <c r="N136" s="155"/>
      <c r="O136" s="155"/>
      <c r="P136" s="155"/>
      <c r="R136" s="12" t="s">
        <v>38</v>
      </c>
      <c r="S136" s="12"/>
      <c r="T136" s="12"/>
      <c r="U136" s="12"/>
      <c r="V136" s="155"/>
      <c r="W136" s="155"/>
      <c r="X136" s="155"/>
      <c r="Y136" s="155"/>
      <c r="Z136" s="155"/>
      <c r="AA136" s="155"/>
      <c r="AB136" s="155"/>
      <c r="AC136" s="155"/>
      <c r="AD136" s="155"/>
      <c r="AE136" s="155"/>
      <c r="AF136" s="155"/>
      <c r="AG136" s="155"/>
      <c r="AH136" s="155"/>
      <c r="AI136" s="155"/>
      <c r="AJ136" s="155"/>
    </row>
    <row r="137" spans="1:36" s="121" customFormat="1" hidden="1">
      <c r="A137" s="131"/>
      <c r="B137" s="131"/>
      <c r="C137" s="131"/>
      <c r="D137" s="131"/>
      <c r="E137" s="131"/>
      <c r="F137" s="131"/>
      <c r="G137" s="131"/>
      <c r="H137" s="131"/>
      <c r="I137" s="131"/>
      <c r="J137" s="131"/>
      <c r="K137" s="131"/>
      <c r="L137" s="131"/>
      <c r="M137" s="131"/>
      <c r="N137" s="131"/>
      <c r="O137" s="131"/>
      <c r="P137" s="131"/>
      <c r="Q137" s="131"/>
      <c r="R137" s="131"/>
      <c r="S137" s="131"/>
      <c r="T137" s="131"/>
      <c r="U137" s="131"/>
      <c r="V137" s="131"/>
      <c r="W137" s="131"/>
      <c r="X137" s="131"/>
      <c r="Y137" s="131"/>
      <c r="Z137" s="131"/>
      <c r="AA137" s="131"/>
      <c r="AB137" s="131"/>
      <c r="AC137" s="131"/>
      <c r="AD137" s="131"/>
      <c r="AE137" s="131"/>
      <c r="AF137" s="131"/>
      <c r="AG137" s="131"/>
      <c r="AH137" s="155"/>
      <c r="AI137" s="155"/>
      <c r="AJ137" s="155"/>
    </row>
    <row r="138" spans="1:36" hidden="1">
      <c r="A138" s="13" t="s">
        <v>39</v>
      </c>
      <c r="B138" s="13"/>
      <c r="C138" s="13"/>
      <c r="D138" s="155"/>
      <c r="E138" s="155"/>
      <c r="F138" s="155"/>
      <c r="G138" s="155"/>
      <c r="H138" s="155"/>
      <c r="I138" s="155"/>
      <c r="J138" s="155"/>
      <c r="K138" s="155"/>
      <c r="L138" s="155"/>
      <c r="M138" s="155"/>
      <c r="N138" s="155"/>
      <c r="O138" s="155"/>
      <c r="P138" s="155"/>
      <c r="R138" s="13" t="s">
        <v>39</v>
      </c>
      <c r="S138" s="13"/>
      <c r="T138" s="13"/>
      <c r="U138" s="155"/>
      <c r="V138" s="155"/>
      <c r="W138" s="155"/>
      <c r="X138" s="155"/>
      <c r="Y138" s="155"/>
      <c r="Z138" s="155"/>
      <c r="AA138" s="155"/>
      <c r="AB138" s="155"/>
      <c r="AC138" s="155"/>
      <c r="AD138" s="155"/>
      <c r="AE138" s="155"/>
      <c r="AF138" s="155"/>
      <c r="AG138" s="155"/>
      <c r="AH138" s="155"/>
      <c r="AI138" s="155"/>
      <c r="AJ138" s="155"/>
    </row>
    <row r="139" spans="1:36" s="121" customFormat="1" hidden="1">
      <c r="A139" s="131"/>
      <c r="B139" s="131"/>
      <c r="C139" s="131"/>
      <c r="D139" s="131"/>
      <c r="E139" s="131"/>
      <c r="F139" s="131"/>
      <c r="G139" s="131"/>
      <c r="H139" s="131"/>
      <c r="I139" s="131"/>
      <c r="J139" s="131"/>
      <c r="K139" s="131"/>
      <c r="L139" s="131"/>
      <c r="M139" s="131"/>
      <c r="N139" s="131"/>
      <c r="O139" s="131"/>
      <c r="P139" s="131"/>
      <c r="Q139" s="131"/>
      <c r="R139" s="131"/>
      <c r="S139" s="131"/>
      <c r="T139" s="131"/>
      <c r="U139" s="131"/>
      <c r="V139" s="131"/>
      <c r="W139" s="131"/>
      <c r="X139" s="131"/>
      <c r="Y139" s="131"/>
      <c r="Z139" s="131"/>
      <c r="AA139" s="131"/>
      <c r="AB139" s="131"/>
      <c r="AC139" s="131"/>
      <c r="AD139" s="131"/>
      <c r="AE139" s="131"/>
      <c r="AF139" s="131"/>
      <c r="AG139" s="131"/>
      <c r="AH139" s="155"/>
      <c r="AI139" s="155"/>
      <c r="AJ139" s="155"/>
    </row>
    <row r="140" spans="1:36" hidden="1">
      <c r="A140" s="199" t="s">
        <v>40</v>
      </c>
      <c r="B140" s="199"/>
      <c r="C140" s="200"/>
      <c r="D140" s="155"/>
      <c r="E140" s="155"/>
      <c r="F140" s="155"/>
      <c r="G140" s="155"/>
      <c r="H140" s="155"/>
      <c r="I140" s="155"/>
      <c r="J140" s="155"/>
      <c r="K140" s="155"/>
      <c r="L140" s="155"/>
      <c r="M140" s="155"/>
      <c r="N140" s="155"/>
      <c r="O140" s="155"/>
      <c r="P140" s="155"/>
      <c r="R140" s="199" t="s">
        <v>40</v>
      </c>
      <c r="S140" s="199"/>
      <c r="T140" s="200"/>
      <c r="U140" s="155"/>
      <c r="V140" s="155"/>
      <c r="W140" s="155"/>
      <c r="X140" s="155"/>
      <c r="Y140" s="155"/>
      <c r="Z140" s="155"/>
      <c r="AA140" s="155"/>
      <c r="AB140" s="155"/>
      <c r="AC140" s="155"/>
      <c r="AD140" s="155"/>
      <c r="AE140" s="155"/>
      <c r="AF140" s="155"/>
      <c r="AG140" s="155"/>
      <c r="AH140" s="155"/>
      <c r="AI140" s="155"/>
      <c r="AJ140" s="155"/>
    </row>
    <row r="141" spans="1:36">
      <c r="Q141"/>
    </row>
    <row r="142" spans="1:36" ht="18" hidden="1">
      <c r="A142" s="604" t="s">
        <v>102</v>
      </c>
      <c r="B142" s="588" t="str">
        <f>B129</f>
        <v>February</v>
      </c>
      <c r="C142" s="602"/>
      <c r="D142" s="602"/>
      <c r="E142" s="602"/>
      <c r="F142" s="603"/>
      <c r="G142" s="285"/>
      <c r="H142" s="408"/>
      <c r="I142" s="10"/>
      <c r="J142" s="588" t="str">
        <f>J129</f>
        <v>February YTD</v>
      </c>
      <c r="K142" s="602"/>
      <c r="L142" s="602"/>
      <c r="M142" s="602"/>
      <c r="N142" s="602"/>
      <c r="O142" s="602"/>
      <c r="P142" s="603"/>
      <c r="Q142" s="600" t="s">
        <v>115</v>
      </c>
      <c r="R142" s="600" t="s">
        <v>115</v>
      </c>
      <c r="S142" s="588" t="str">
        <f>B142</f>
        <v>February</v>
      </c>
      <c r="T142" s="589"/>
      <c r="U142" s="589"/>
      <c r="V142" s="589"/>
      <c r="W142" s="589"/>
      <c r="X142" s="283"/>
      <c r="Y142" s="407"/>
      <c r="Z142" s="6"/>
      <c r="AA142" s="589" t="str">
        <f>J142</f>
        <v>February YTD</v>
      </c>
      <c r="AB142" s="589"/>
      <c r="AC142" s="589"/>
      <c r="AD142" s="589"/>
      <c r="AE142" s="589"/>
      <c r="AF142" s="589"/>
      <c r="AG142" s="590"/>
      <c r="AH142" s="155"/>
      <c r="AI142" s="155"/>
      <c r="AJ142" s="155"/>
    </row>
    <row r="143" spans="1:36" ht="31.5" hidden="1" thickBot="1">
      <c r="A143" s="605"/>
      <c r="B143" s="124" t="s">
        <v>23</v>
      </c>
      <c r="C143" s="125" t="s">
        <v>24</v>
      </c>
      <c r="D143" s="126" t="s">
        <v>25</v>
      </c>
      <c r="E143" s="127" t="s">
        <v>26</v>
      </c>
      <c r="F143" s="128" t="s">
        <v>27</v>
      </c>
      <c r="G143" s="128"/>
      <c r="H143" s="128"/>
      <c r="I143" s="129"/>
      <c r="J143" s="124" t="s">
        <v>23</v>
      </c>
      <c r="K143" s="125" t="s">
        <v>24</v>
      </c>
      <c r="L143" s="126" t="s">
        <v>25</v>
      </c>
      <c r="M143" s="127" t="s">
        <v>26</v>
      </c>
      <c r="N143" s="125" t="s">
        <v>27</v>
      </c>
      <c r="O143" s="125"/>
      <c r="P143" s="130" t="s">
        <v>42</v>
      </c>
      <c r="Q143" s="601"/>
      <c r="R143" s="601"/>
      <c r="S143" s="124" t="s">
        <v>23</v>
      </c>
      <c r="T143" s="125" t="s">
        <v>24</v>
      </c>
      <c r="U143" s="126" t="s">
        <v>25</v>
      </c>
      <c r="V143" s="132" t="s">
        <v>26</v>
      </c>
      <c r="W143" s="126" t="s">
        <v>27</v>
      </c>
      <c r="X143" s="125"/>
      <c r="Y143" s="125"/>
      <c r="Z143" s="129"/>
      <c r="AA143" s="124" t="s">
        <v>23</v>
      </c>
      <c r="AB143" s="125" t="s">
        <v>24</v>
      </c>
      <c r="AC143" s="126" t="s">
        <v>25</v>
      </c>
      <c r="AD143" s="132" t="s">
        <v>26</v>
      </c>
      <c r="AE143" s="126" t="s">
        <v>27</v>
      </c>
      <c r="AF143" s="126"/>
      <c r="AG143" s="134" t="s">
        <v>42</v>
      </c>
      <c r="AH143" s="155"/>
      <c r="AI143" s="155"/>
      <c r="AJ143" s="155"/>
    </row>
    <row r="144" spans="1:36" s="121" customFormat="1" ht="18" hidden="1">
      <c r="A144" s="7" t="s">
        <v>69</v>
      </c>
      <c r="B144" s="214" t="e">
        <f>'AB20'!#REF!</f>
        <v>#REF!</v>
      </c>
      <c r="C144" s="215" t="e">
        <f>'AB20'!#REF!</f>
        <v>#REF!</v>
      </c>
      <c r="D144" s="216" t="e">
        <f>'AB20'!#REF!</f>
        <v>#REF!</v>
      </c>
      <c r="E144" s="207" t="e">
        <f>+D144-C144</f>
        <v>#REF!</v>
      </c>
      <c r="F144" s="90">
        <f>IF(ISERR((D144/C144)*100),0,(D144/C144)*100)</f>
        <v>0</v>
      </c>
      <c r="G144" s="90"/>
      <c r="H144" s="90"/>
      <c r="I144" s="89"/>
      <c r="J144" s="214" t="e">
        <f>'AB20'!#REF!</f>
        <v>#REF!</v>
      </c>
      <c r="K144" s="221" t="e">
        <f>'AB20'!#REF!</f>
        <v>#REF!</v>
      </c>
      <c r="L144" s="216" t="e">
        <f>'AB20'!#REF!</f>
        <v>#REF!</v>
      </c>
      <c r="M144" s="207" t="e">
        <f>+L144-K144</f>
        <v>#REF!</v>
      </c>
      <c r="N144" s="90">
        <f>IF(ISERR((L144/K144)*100),0,(L144/K144)*100)</f>
        <v>0</v>
      </c>
      <c r="O144" s="90"/>
      <c r="P144" s="88">
        <f>IF(ISERR((L144/J144)*100),0,(L144/J144)*100)</f>
        <v>0</v>
      </c>
      <c r="Q144" s="7" t="s">
        <v>69</v>
      </c>
      <c r="R144" s="7" t="s">
        <v>69</v>
      </c>
      <c r="S144" s="110" t="e">
        <f>'AB20'!#REF!/1000</f>
        <v>#REF!</v>
      </c>
      <c r="T144" s="102" t="e">
        <f>'AB20'!#REF!</f>
        <v>#REF!</v>
      </c>
      <c r="U144" s="137" t="e">
        <f>'AB20'!#REF!</f>
        <v>#REF!</v>
      </c>
      <c r="V144" s="103" t="e">
        <f>+U144-T144</f>
        <v>#REF!</v>
      </c>
      <c r="W144" s="90">
        <f>IF(ISERR((U144/T144)*100),0,(U144/T144)*100)</f>
        <v>0</v>
      </c>
      <c r="X144" s="90"/>
      <c r="Y144" s="90"/>
      <c r="Z144" s="89"/>
      <c r="AA144" s="110" t="e">
        <f>'AB20'!#REF!</f>
        <v>#REF!</v>
      </c>
      <c r="AB144" s="141" t="e">
        <f>'AB20'!#REF!</f>
        <v>#REF!</v>
      </c>
      <c r="AC144" s="137" t="e">
        <f>'AB20'!#REF!/1000</f>
        <v>#REF!</v>
      </c>
      <c r="AD144" s="103" t="e">
        <f>+AC144-AB144</f>
        <v>#REF!</v>
      </c>
      <c r="AE144" s="90">
        <f>IF(ISERR((AC144/AB144)*100),0,(AC144/AB144)*100)</f>
        <v>0</v>
      </c>
      <c r="AF144" s="90"/>
      <c r="AG144" s="88">
        <f>IF(ISERR((AC144/AA144)*100),0,(AC144/AA144)*100)</f>
        <v>0</v>
      </c>
      <c r="AH144" s="131"/>
      <c r="AI144" s="131"/>
      <c r="AJ144" s="131"/>
    </row>
    <row r="145" spans="1:36" ht="18" hidden="1">
      <c r="A145" s="7" t="s">
        <v>70</v>
      </c>
      <c r="B145" s="217" t="e">
        <f>'AB20'!#REF!</f>
        <v>#REF!</v>
      </c>
      <c r="C145" s="218" t="e">
        <f>'AB20'!#REF!</f>
        <v>#REF!</v>
      </c>
      <c r="D145" s="216" t="e">
        <f>'AB20'!#REF!</f>
        <v>#REF!</v>
      </c>
      <c r="E145" s="208" t="e">
        <f>+D145-C145</f>
        <v>#REF!</v>
      </c>
      <c r="F145" s="11">
        <f>IF(ISERR((D145/C145)*100),0,(D145/C145)*100)</f>
        <v>0</v>
      </c>
      <c r="G145" s="11"/>
      <c r="H145" s="11"/>
      <c r="I145" s="8"/>
      <c r="J145" s="217" t="e">
        <f>'AB20'!#REF!</f>
        <v>#REF!</v>
      </c>
      <c r="K145" s="222" t="e">
        <f>'AB20'!#REF!</f>
        <v>#REF!</v>
      </c>
      <c r="L145" s="216" t="e">
        <f>'AB20'!#REF!</f>
        <v>#REF!</v>
      </c>
      <c r="M145" s="208" t="e">
        <f>+L145-K145</f>
        <v>#REF!</v>
      </c>
      <c r="N145" s="11">
        <f>IF(ISERR((L145/K145)*100),0,(L145/K145)*100)</f>
        <v>0</v>
      </c>
      <c r="O145" s="11"/>
      <c r="P145" s="15">
        <f>IF(ISERR((L145/J145)*100),0,(L145/J145)*100)</f>
        <v>0</v>
      </c>
      <c r="Q145" s="7" t="s">
        <v>70</v>
      </c>
      <c r="R145" s="7" t="s">
        <v>70</v>
      </c>
      <c r="S145" s="104" t="e">
        <f>'AB20'!#REF!/1000</f>
        <v>#REF!</v>
      </c>
      <c r="T145" s="105" t="e">
        <f>'AB20'!#REF!/1000</f>
        <v>#REF!</v>
      </c>
      <c r="U145" s="137" t="e">
        <f>'AB20'!#REF!</f>
        <v>#REF!</v>
      </c>
      <c r="V145" s="106" t="e">
        <f>+U145-T145</f>
        <v>#REF!</v>
      </c>
      <c r="W145" s="11">
        <f>IF(ISERR((U145/T145)*100),0,(U145/T145)*100)</f>
        <v>0</v>
      </c>
      <c r="X145" s="11"/>
      <c r="Y145" s="11"/>
      <c r="Z145" s="8"/>
      <c r="AA145" s="104" t="e">
        <f>'AB20'!#REF!/1000</f>
        <v>#REF!</v>
      </c>
      <c r="AB145" s="135" t="e">
        <f>'AB20'!#REF!</f>
        <v>#REF!</v>
      </c>
      <c r="AC145" s="137" t="e">
        <f>'AB20'!#REF!</f>
        <v>#REF!</v>
      </c>
      <c r="AD145" s="106" t="e">
        <f>+AC145-AB145</f>
        <v>#REF!</v>
      </c>
      <c r="AE145" s="11">
        <f>IF(ISERR((AC145/AB145)*100),0,(AC145/AB145)*100)</f>
        <v>0</v>
      </c>
      <c r="AF145" s="11"/>
      <c r="AG145" s="15">
        <f>IF(ISERR((AC145/AA145)*100),0,(AC145/AA145)*100)</f>
        <v>0</v>
      </c>
      <c r="AH145" s="155"/>
      <c r="AI145" s="155"/>
      <c r="AJ145" s="155"/>
    </row>
    <row r="146" spans="1:36" s="121" customFormat="1" ht="18" hidden="1">
      <c r="A146" s="193" t="s">
        <v>28</v>
      </c>
      <c r="B146" s="219" t="e">
        <f>'AB20'!#REF!</f>
        <v>#REF!</v>
      </c>
      <c r="C146" s="219" t="e">
        <f>'AB20'!#REF!</f>
        <v>#REF!</v>
      </c>
      <c r="D146" s="220" t="e">
        <f>'AB20'!#REF!</f>
        <v>#REF!</v>
      </c>
      <c r="E146" s="209" t="e">
        <f>+D146-C146</f>
        <v>#REF!</v>
      </c>
      <c r="F146" s="18">
        <f>IF(ISERR((D146/C146)*100),0,(D146/C146)*100)</f>
        <v>0</v>
      </c>
      <c r="G146" s="18"/>
      <c r="H146" s="18"/>
      <c r="I146" s="96"/>
      <c r="J146" s="223" t="e">
        <f>'AB20'!#REF!</f>
        <v>#REF!</v>
      </c>
      <c r="K146" s="224" t="e">
        <f>'AB20'!#REF!</f>
        <v>#REF!</v>
      </c>
      <c r="L146" s="220" t="e">
        <f>'AB20'!#REF!</f>
        <v>#REF!</v>
      </c>
      <c r="M146" s="209" t="e">
        <f>+L146-K146</f>
        <v>#REF!</v>
      </c>
      <c r="N146" s="18">
        <f>IF(ISERR((L146/K146)*100),0,(L146/K146)*100)</f>
        <v>0</v>
      </c>
      <c r="O146" s="18"/>
      <c r="P146" s="16">
        <f>IF(ISERR((L146/J146)*100),0,(L146/J146)*100)</f>
        <v>0</v>
      </c>
      <c r="Q146" s="193" t="s">
        <v>28</v>
      </c>
      <c r="R146" s="193" t="s">
        <v>28</v>
      </c>
      <c r="S146" s="108" t="e">
        <f>'AB20'!#REF!</f>
        <v>#REF!</v>
      </c>
      <c r="T146" s="108" t="e">
        <f>'AB20'!#REF!</f>
        <v>#REF!</v>
      </c>
      <c r="U146" s="138" t="e">
        <f>'AB20'!#REF!</f>
        <v>#REF!</v>
      </c>
      <c r="V146" s="109" t="e">
        <f>+U146-T146</f>
        <v>#REF!</v>
      </c>
      <c r="W146" s="18">
        <f>IF(ISERR((U146/T146)*100),0,(U146/T146)*100)</f>
        <v>0</v>
      </c>
      <c r="X146" s="18"/>
      <c r="Y146" s="18"/>
      <c r="Z146" s="17"/>
      <c r="AA146" s="107" t="e">
        <f>'AB20'!#REF!</f>
        <v>#REF!</v>
      </c>
      <c r="AB146" s="142" t="e">
        <f>'AB20'!#REF!</f>
        <v>#REF!</v>
      </c>
      <c r="AC146" s="138" t="e">
        <f>'AB20'!#REF!</f>
        <v>#REF!</v>
      </c>
      <c r="AD146" s="109" t="e">
        <f>+AC146-AB146</f>
        <v>#REF!</v>
      </c>
      <c r="AE146" s="18">
        <f>IF(ISERR((AC146/AB146)*100),0,(AC146/AB146)*100)</f>
        <v>0</v>
      </c>
      <c r="AF146" s="18"/>
      <c r="AG146" s="16">
        <f>IF(ISERR((AC146/AA146)*100),0,(AC146/AA146)*100)</f>
        <v>0</v>
      </c>
      <c r="AH146" s="131"/>
      <c r="AI146" s="131"/>
      <c r="AJ146" s="131"/>
    </row>
    <row r="147" spans="1:36" ht="18" hidden="1">
      <c r="A147" s="193" t="s">
        <v>43</v>
      </c>
      <c r="B147" s="218" t="e">
        <f>SUM(B144:B146)</f>
        <v>#REF!</v>
      </c>
      <c r="C147" s="218" t="e">
        <f>SUM(C144:C146)</f>
        <v>#REF!</v>
      </c>
      <c r="D147" s="216" t="e">
        <f>SUM(D144:D146)</f>
        <v>#REF!</v>
      </c>
      <c r="E147" s="208" t="e">
        <f>+D147-C147</f>
        <v>#REF!</v>
      </c>
      <c r="F147" s="11">
        <f>IF(ISERR((D147/C147)*100),0,(D147/C147)*100)</f>
        <v>0</v>
      </c>
      <c r="G147" s="11"/>
      <c r="H147" s="11"/>
      <c r="I147" s="26"/>
      <c r="J147" s="218" t="e">
        <f>SUM(J144:J146)</f>
        <v>#REF!</v>
      </c>
      <c r="K147" s="218" t="e">
        <f>SUM(K144:K146)</f>
        <v>#REF!</v>
      </c>
      <c r="L147" s="216" t="e">
        <f>SUM(L144:L146)</f>
        <v>#REF!</v>
      </c>
      <c r="M147" s="208" t="e">
        <f>+L147-K147</f>
        <v>#REF!</v>
      </c>
      <c r="N147" s="11">
        <f>IF(ISERR((L147/K147)*100),0,(L147/K147)*100)</f>
        <v>0</v>
      </c>
      <c r="O147" s="11"/>
      <c r="P147" s="15">
        <f>IF(ISERR((L147/J147)*100),0,(L147/J147)*100)</f>
        <v>0</v>
      </c>
      <c r="Q147" s="193" t="s">
        <v>43</v>
      </c>
      <c r="R147" s="193" t="s">
        <v>43</v>
      </c>
      <c r="S147" s="105" t="e">
        <f>SUM(S144:S146)</f>
        <v>#REF!</v>
      </c>
      <c r="T147" s="105" t="e">
        <f>SUM(T144:T146)</f>
        <v>#REF!</v>
      </c>
      <c r="U147" s="137" t="e">
        <f>SUM(U144:U146)</f>
        <v>#REF!</v>
      </c>
      <c r="V147" s="106" t="e">
        <f>+U147-T147</f>
        <v>#REF!</v>
      </c>
      <c r="W147" s="11">
        <f>IF(ISERR((U147/T147)*100),0,(U147/T147)*100)</f>
        <v>0</v>
      </c>
      <c r="X147" s="11"/>
      <c r="Y147" s="11"/>
      <c r="Z147" s="8"/>
      <c r="AA147" s="105" t="e">
        <f>SUM(AA144:AA146)</f>
        <v>#REF!</v>
      </c>
      <c r="AB147" s="105" t="e">
        <f>SUM(AB144:AB146)</f>
        <v>#REF!</v>
      </c>
      <c r="AC147" s="137" t="e">
        <f>SUM(AC144:AC146)</f>
        <v>#REF!</v>
      </c>
      <c r="AD147" s="106" t="e">
        <f>+AC147-AB147</f>
        <v>#REF!</v>
      </c>
      <c r="AE147" s="11">
        <f>IF(ISERR((AC147/AB147)*100),0,(AC147/AB147)*100)</f>
        <v>0</v>
      </c>
      <c r="AF147" s="11"/>
      <c r="AG147" s="15">
        <f>IF(ISERR((AC147/AA147)*100),0,(AC147/AA147)*100)</f>
        <v>0</v>
      </c>
      <c r="AH147" s="155"/>
      <c r="AI147" s="155"/>
      <c r="AJ147" s="155"/>
    </row>
    <row r="148" spans="1:36" s="121" customFormat="1" ht="6" hidden="1" thickBot="1">
      <c r="A148" s="117"/>
      <c r="B148" s="117"/>
      <c r="C148" s="119"/>
      <c r="D148" s="119"/>
      <c r="E148" s="119"/>
      <c r="F148" s="118"/>
      <c r="G148" s="255"/>
      <c r="H148" s="255"/>
      <c r="I148" s="120"/>
      <c r="J148" s="117"/>
      <c r="K148" s="119"/>
      <c r="L148" s="119"/>
      <c r="M148" s="119"/>
      <c r="N148" s="119"/>
      <c r="O148" s="122"/>
      <c r="P148" s="118"/>
      <c r="Q148" s="117"/>
      <c r="R148" s="117"/>
      <c r="S148" s="117"/>
      <c r="T148" s="119"/>
      <c r="U148" s="136"/>
      <c r="V148" s="119"/>
      <c r="W148" s="122"/>
      <c r="X148" s="122"/>
      <c r="Y148" s="122"/>
      <c r="Z148" s="123"/>
      <c r="AA148" s="117"/>
      <c r="AB148" s="119"/>
      <c r="AC148" s="119"/>
      <c r="AD148" s="119"/>
      <c r="AE148" s="119"/>
      <c r="AF148" s="122"/>
      <c r="AG148" s="118"/>
      <c r="AH148" s="131"/>
      <c r="AI148" s="131"/>
      <c r="AJ148" s="131"/>
    </row>
    <row r="149" spans="1:36" hidden="1">
      <c r="A149" s="12" t="s">
        <v>38</v>
      </c>
      <c r="B149" s="12"/>
      <c r="C149" s="12"/>
      <c r="D149" s="155"/>
      <c r="E149" s="155"/>
      <c r="F149" s="155"/>
      <c r="G149" s="155"/>
      <c r="H149" s="155"/>
      <c r="I149" s="155"/>
      <c r="J149" s="155"/>
      <c r="K149" s="155"/>
      <c r="L149" s="155"/>
      <c r="M149" s="155"/>
      <c r="N149" s="155"/>
      <c r="O149" s="155"/>
      <c r="P149" s="155"/>
      <c r="Q149" s="12" t="s">
        <v>38</v>
      </c>
      <c r="R149" s="12" t="s">
        <v>38</v>
      </c>
      <c r="S149" s="12"/>
      <c r="T149" s="12"/>
      <c r="U149" s="12"/>
      <c r="V149" s="155"/>
      <c r="W149" s="155"/>
      <c r="X149" s="155"/>
      <c r="Y149" s="155"/>
      <c r="Z149" s="155"/>
      <c r="AA149" s="155"/>
      <c r="AB149" s="155"/>
      <c r="AC149" s="155"/>
      <c r="AD149" s="155"/>
      <c r="AE149" s="155"/>
      <c r="AF149" s="155"/>
      <c r="AG149" s="155"/>
      <c r="AH149" s="155"/>
      <c r="AI149" s="155"/>
      <c r="AJ149" s="155"/>
    </row>
    <row r="150" spans="1:36" s="121" customFormat="1" ht="5.25" hidden="1">
      <c r="A150" s="131"/>
      <c r="B150" s="131"/>
      <c r="C150" s="131"/>
      <c r="D150" s="131"/>
      <c r="E150" s="131"/>
      <c r="F150" s="131" t="s">
        <v>116</v>
      </c>
      <c r="G150" s="131"/>
      <c r="H150" s="131"/>
      <c r="I150" s="131"/>
      <c r="J150" s="131"/>
      <c r="K150" s="131"/>
      <c r="L150" s="131"/>
      <c r="M150" s="131"/>
      <c r="N150" s="131"/>
      <c r="O150" s="131"/>
      <c r="P150" s="131"/>
      <c r="Q150" s="131"/>
      <c r="R150" s="131"/>
      <c r="S150" s="131"/>
      <c r="T150" s="131"/>
      <c r="U150" s="131"/>
      <c r="V150" s="131"/>
      <c r="W150" s="131"/>
      <c r="X150" s="131"/>
      <c r="Y150" s="131"/>
      <c r="Z150" s="131"/>
      <c r="AA150" s="131"/>
      <c r="AB150" s="131"/>
      <c r="AC150" s="131"/>
      <c r="AD150" s="131"/>
      <c r="AE150" s="131"/>
      <c r="AF150" s="131"/>
      <c r="AG150" s="131"/>
      <c r="AH150" s="131"/>
      <c r="AI150" s="131"/>
      <c r="AJ150" s="131"/>
    </row>
    <row r="151" spans="1:36" hidden="1">
      <c r="A151" s="13" t="s">
        <v>39</v>
      </c>
      <c r="B151" s="13"/>
      <c r="C151" s="13"/>
      <c r="D151" s="155"/>
      <c r="E151" s="155"/>
      <c r="F151" s="155"/>
      <c r="G151" s="155"/>
      <c r="H151" s="155"/>
      <c r="I151" s="155"/>
      <c r="J151" s="155"/>
      <c r="K151" s="155"/>
      <c r="L151" s="155"/>
      <c r="M151" s="155"/>
      <c r="N151" s="155"/>
      <c r="O151" s="155"/>
      <c r="P151" s="155"/>
      <c r="Q151" s="13" t="s">
        <v>39</v>
      </c>
      <c r="R151" s="13" t="s">
        <v>39</v>
      </c>
      <c r="S151" s="13"/>
      <c r="T151" s="13"/>
      <c r="U151" s="155"/>
      <c r="V151" s="155"/>
      <c r="W151" s="155"/>
      <c r="X151" s="155"/>
      <c r="Y151" s="155"/>
      <c r="Z151" s="155"/>
      <c r="AA151" s="155"/>
      <c r="AB151" s="155"/>
      <c r="AC151" s="155"/>
      <c r="AD151" s="155"/>
      <c r="AE151" s="155"/>
      <c r="AF151" s="155"/>
      <c r="AG151" s="155"/>
      <c r="AH151" s="155"/>
      <c r="AI151" s="155"/>
      <c r="AJ151" s="155"/>
    </row>
    <row r="152" spans="1:36" s="121" customFormat="1" ht="5.25" hidden="1">
      <c r="A152" s="131"/>
      <c r="B152" s="131"/>
      <c r="C152" s="131"/>
      <c r="D152" s="131"/>
      <c r="E152" s="131"/>
      <c r="F152" s="131"/>
      <c r="G152" s="131"/>
      <c r="H152" s="131"/>
      <c r="I152" s="131"/>
      <c r="J152" s="131"/>
      <c r="K152" s="131"/>
      <c r="L152" s="131"/>
      <c r="M152" s="131"/>
      <c r="N152" s="131"/>
      <c r="O152" s="131"/>
      <c r="P152" s="131"/>
      <c r="Q152" s="131"/>
      <c r="R152" s="131"/>
      <c r="S152" s="131"/>
      <c r="T152" s="131"/>
      <c r="U152" s="131"/>
      <c r="V152" s="131"/>
      <c r="W152" s="131"/>
      <c r="X152" s="131"/>
      <c r="Y152" s="131"/>
      <c r="Z152" s="131"/>
      <c r="AA152" s="131"/>
      <c r="AB152" s="131"/>
      <c r="AC152" s="131"/>
      <c r="AD152" s="131"/>
      <c r="AE152" s="131"/>
      <c r="AF152" s="131"/>
      <c r="AG152" s="131"/>
      <c r="AH152" s="131"/>
      <c r="AI152" s="131"/>
      <c r="AJ152" s="131"/>
    </row>
    <row r="153" spans="1:36" hidden="1">
      <c r="A153" s="199" t="s">
        <v>40</v>
      </c>
      <c r="B153" s="199"/>
      <c r="C153" s="200"/>
      <c r="D153" s="155"/>
      <c r="E153" s="155"/>
      <c r="F153" s="155"/>
      <c r="G153" s="155"/>
      <c r="H153" s="155"/>
      <c r="I153" s="155"/>
      <c r="J153" s="155"/>
      <c r="K153" s="213"/>
      <c r="L153" s="155"/>
      <c r="M153" s="155"/>
      <c r="N153" s="155"/>
      <c r="O153" s="155"/>
      <c r="P153" s="155"/>
      <c r="Q153" s="199" t="s">
        <v>40</v>
      </c>
      <c r="R153" s="199" t="s">
        <v>40</v>
      </c>
      <c r="S153" s="199"/>
      <c r="T153" s="200"/>
      <c r="U153" s="155"/>
      <c r="V153" s="155"/>
      <c r="W153" s="155"/>
      <c r="X153" s="155"/>
      <c r="Y153" s="155"/>
      <c r="Z153" s="155"/>
      <c r="AA153" s="155"/>
      <c r="AB153" s="155"/>
      <c r="AC153" s="155"/>
      <c r="AD153" s="155"/>
      <c r="AE153" s="155"/>
      <c r="AF153" s="155"/>
      <c r="AG153" s="155"/>
      <c r="AH153" s="155"/>
      <c r="AI153" s="155"/>
      <c r="AJ153" s="155"/>
    </row>
    <row r="154" spans="1:36">
      <c r="Q154"/>
    </row>
    <row r="155" spans="1:36">
      <c r="Q155"/>
    </row>
    <row r="156" spans="1:36">
      <c r="Q156"/>
    </row>
    <row r="157" spans="1:36">
      <c r="Q157"/>
    </row>
    <row r="158" spans="1:36">
      <c r="Q158"/>
    </row>
    <row r="159" spans="1:36">
      <c r="Q159"/>
    </row>
    <row r="160" spans="1:36">
      <c r="Q160"/>
    </row>
    <row r="161" spans="17:17">
      <c r="Q161"/>
    </row>
    <row r="162" spans="17:17" ht="3" customHeight="1">
      <c r="Q162"/>
    </row>
    <row r="163" spans="17:17">
      <c r="Q163"/>
    </row>
    <row r="164" spans="17:17" ht="3.75" customHeight="1">
      <c r="Q164"/>
    </row>
    <row r="165" spans="17:17">
      <c r="Q165"/>
    </row>
    <row r="166" spans="17:17">
      <c r="Q166"/>
    </row>
    <row r="167" spans="17:17">
      <c r="Q167"/>
    </row>
    <row r="168" spans="17:17">
      <c r="Q168"/>
    </row>
    <row r="169" spans="17:17">
      <c r="Q169"/>
    </row>
    <row r="170" spans="17:17">
      <c r="Q170"/>
    </row>
    <row r="171" spans="17:17">
      <c r="Q171"/>
    </row>
    <row r="172" spans="17:17">
      <c r="Q172"/>
    </row>
    <row r="173" spans="17:17">
      <c r="Q173"/>
    </row>
    <row r="174" spans="17:17">
      <c r="Q174"/>
    </row>
    <row r="175" spans="17:17">
      <c r="Q175"/>
    </row>
    <row r="176" spans="17:17">
      <c r="Q176"/>
    </row>
    <row r="177" spans="17:17">
      <c r="Q177"/>
    </row>
    <row r="178" spans="17:17" ht="4.5" customHeight="1">
      <c r="Q178"/>
    </row>
    <row r="179" spans="17:17">
      <c r="Q179"/>
    </row>
    <row r="180" spans="17:17" ht="3.75" customHeight="1">
      <c r="Q180"/>
    </row>
    <row r="181" spans="17:17">
      <c r="Q181"/>
    </row>
    <row r="182" spans="17:17">
      <c r="Q182"/>
    </row>
    <row r="183" spans="17:17">
      <c r="Q183"/>
    </row>
    <row r="184" spans="17:17">
      <c r="Q184"/>
    </row>
    <row r="185" spans="17:17">
      <c r="Q185"/>
    </row>
    <row r="186" spans="17:17">
      <c r="Q186"/>
    </row>
    <row r="187" spans="17:17">
      <c r="Q187"/>
    </row>
    <row r="188" spans="17:17">
      <c r="Q188"/>
    </row>
    <row r="189" spans="17:17">
      <c r="Q189"/>
    </row>
    <row r="190" spans="17:17">
      <c r="Q190"/>
    </row>
    <row r="191" spans="17:17">
      <c r="Q191"/>
    </row>
    <row r="192" spans="17:17">
      <c r="Q192"/>
    </row>
    <row r="193" spans="17:17">
      <c r="Q193"/>
    </row>
    <row r="194" spans="17:17">
      <c r="Q194"/>
    </row>
    <row r="195" spans="17:17">
      <c r="Q195"/>
    </row>
    <row r="196" spans="17:17">
      <c r="Q196"/>
    </row>
    <row r="197" spans="17:17">
      <c r="Q197"/>
    </row>
    <row r="198" spans="17:17">
      <c r="Q198"/>
    </row>
    <row r="199" spans="17:17">
      <c r="Q199"/>
    </row>
    <row r="214" spans="17:17">
      <c r="Q214"/>
    </row>
  </sheetData>
  <mergeCells count="55">
    <mergeCell ref="S4:Y4"/>
    <mergeCell ref="S18:Y18"/>
    <mergeCell ref="A4:A5"/>
    <mergeCell ref="J4:P4"/>
    <mergeCell ref="A18:A19"/>
    <mergeCell ref="R4:R5"/>
    <mergeCell ref="J18:P18"/>
    <mergeCell ref="B4:H4"/>
    <mergeCell ref="B18:H18"/>
    <mergeCell ref="A64:A65"/>
    <mergeCell ref="J64:P64"/>
    <mergeCell ref="A32:A33"/>
    <mergeCell ref="J80:P80"/>
    <mergeCell ref="A80:A81"/>
    <mergeCell ref="B64:H64"/>
    <mergeCell ref="B80:H80"/>
    <mergeCell ref="J32:P32"/>
    <mergeCell ref="AA4:AG4"/>
    <mergeCell ref="R18:R19"/>
    <mergeCell ref="AA18:AG18"/>
    <mergeCell ref="A129:A130"/>
    <mergeCell ref="B129:F129"/>
    <mergeCell ref="J129:P129"/>
    <mergeCell ref="R129:R130"/>
    <mergeCell ref="A114:A115"/>
    <mergeCell ref="B114:F114"/>
    <mergeCell ref="J114:P114"/>
    <mergeCell ref="R114:R115"/>
    <mergeCell ref="A48:A49"/>
    <mergeCell ref="J48:P48"/>
    <mergeCell ref="R48:R49"/>
    <mergeCell ref="A96:A97"/>
    <mergeCell ref="J96:P96"/>
    <mergeCell ref="AA142:AG142"/>
    <mergeCell ref="A142:A143"/>
    <mergeCell ref="B142:F142"/>
    <mergeCell ref="J142:P142"/>
    <mergeCell ref="R142:R143"/>
    <mergeCell ref="S142:W142"/>
    <mergeCell ref="Q142:Q143"/>
    <mergeCell ref="AA48:AG48"/>
    <mergeCell ref="AA129:AG129"/>
    <mergeCell ref="AA32:AG32"/>
    <mergeCell ref="AA114:AG114"/>
    <mergeCell ref="S114:W114"/>
    <mergeCell ref="S32:X32"/>
    <mergeCell ref="AA96:AG96"/>
    <mergeCell ref="R32:R33"/>
    <mergeCell ref="B48:H48"/>
    <mergeCell ref="B32:H32"/>
    <mergeCell ref="S48:Y48"/>
    <mergeCell ref="S129:W129"/>
    <mergeCell ref="B96:H96"/>
    <mergeCell ref="R96:R97"/>
    <mergeCell ref="S96:Y96"/>
  </mergeCells>
  <phoneticPr fontId="4" type="noConversion"/>
  <conditionalFormatting sqref="AE131:AG134 N131:P134 F131:H134 F144:H147 N144:P147 AE144:AG147 N116:P121 F116:H121 AE116:AG121 H6:H7 H9:H10 H50:H56 H98:H106 H72 P36:P40 H36:H38 W131:Y134 W144:Y147 W116:Y121">
    <cfRule type="cellIs" dxfId="1725" priority="709" stopIfTrue="1" operator="equal">
      <formula>0</formula>
    </cfRule>
    <cfRule type="cellIs" dxfId="1724" priority="775" stopIfTrue="1" operator="greaterThanOrEqual">
      <formula>100</formula>
    </cfRule>
    <cfRule type="cellIs" dxfId="1723" priority="791" stopIfTrue="1" operator="between">
      <formula>99.999</formula>
      <formula>94.999</formula>
    </cfRule>
    <cfRule type="cellIs" dxfId="1722" priority="792" stopIfTrue="1" operator="lessThan">
      <formula>94.999</formula>
    </cfRule>
  </conditionalFormatting>
  <conditionalFormatting sqref="H40 H34:H35 P34:P35">
    <cfRule type="cellIs" dxfId="1721" priority="701" stopIfTrue="1" operator="equal">
      <formula>0</formula>
    </cfRule>
    <cfRule type="cellIs" dxfId="1720" priority="702" stopIfTrue="1" operator="greaterThanOrEqual">
      <formula>100</formula>
    </cfRule>
    <cfRule type="cellIs" dxfId="1719" priority="703" stopIfTrue="1" operator="between">
      <formula>99.999</formula>
      <formula>94.999</formula>
    </cfRule>
    <cfRule type="cellIs" dxfId="1718" priority="704" stopIfTrue="1" operator="lessThan">
      <formula>94.999</formula>
    </cfRule>
  </conditionalFormatting>
  <conditionalFormatting sqref="H39">
    <cfRule type="cellIs" dxfId="1717" priority="697" stopIfTrue="1" operator="equal">
      <formula>0</formula>
    </cfRule>
    <cfRule type="cellIs" dxfId="1716" priority="698" stopIfTrue="1" operator="greaterThanOrEqual">
      <formula>100</formula>
    </cfRule>
    <cfRule type="cellIs" dxfId="1715" priority="699" stopIfTrue="1" operator="between">
      <formula>99.999</formula>
      <formula>94.999</formula>
    </cfRule>
    <cfRule type="cellIs" dxfId="1714" priority="700" stopIfTrue="1" operator="lessThan">
      <formula>94.999</formula>
    </cfRule>
  </conditionalFormatting>
  <conditionalFormatting sqref="H8">
    <cfRule type="cellIs" dxfId="1713" priority="693" stopIfTrue="1" operator="equal">
      <formula>0</formula>
    </cfRule>
    <cfRule type="cellIs" dxfId="1712" priority="694" stopIfTrue="1" operator="greaterThanOrEqual">
      <formula>100</formula>
    </cfRule>
    <cfRule type="cellIs" dxfId="1711" priority="695" stopIfTrue="1" operator="between">
      <formula>99.999</formula>
      <formula>94.999</formula>
    </cfRule>
    <cfRule type="cellIs" dxfId="1710" priority="696" stopIfTrue="1" operator="lessThan">
      <formula>94.999</formula>
    </cfRule>
  </conditionalFormatting>
  <conditionalFormatting sqref="N22">
    <cfRule type="cellIs" dxfId="1709" priority="353" stopIfTrue="1" operator="equal">
      <formula>0</formula>
    </cfRule>
    <cfRule type="cellIs" dxfId="1708" priority="354" stopIfTrue="1" operator="greaterThanOrEqual">
      <formula>100</formula>
    </cfRule>
    <cfRule type="cellIs" dxfId="1707" priority="355" stopIfTrue="1" operator="between">
      <formula>99.999</formula>
      <formula>94.999</formula>
    </cfRule>
    <cfRule type="cellIs" dxfId="1706" priority="356" stopIfTrue="1" operator="lessThan">
      <formula>94.999</formula>
    </cfRule>
  </conditionalFormatting>
  <conditionalFormatting sqref="Y6:Y7 Y9:Y10">
    <cfRule type="cellIs" dxfId="1705" priority="349" stopIfTrue="1" operator="equal">
      <formula>0</formula>
    </cfRule>
    <cfRule type="cellIs" dxfId="1704" priority="350" stopIfTrue="1" operator="greaterThanOrEqual">
      <formula>100</formula>
    </cfRule>
    <cfRule type="cellIs" dxfId="1703" priority="351" stopIfTrue="1" operator="between">
      <formula>99.999</formula>
      <formula>94.999</formula>
    </cfRule>
    <cfRule type="cellIs" dxfId="1702" priority="352" stopIfTrue="1" operator="lessThan">
      <formula>94.999</formula>
    </cfRule>
  </conditionalFormatting>
  <conditionalFormatting sqref="H22">
    <cfRule type="cellIs" dxfId="1701" priority="377" stopIfTrue="1" operator="equal">
      <formula>0</formula>
    </cfRule>
    <cfRule type="cellIs" dxfId="1700" priority="378" stopIfTrue="1" operator="greaterThanOrEqual">
      <formula>100</formula>
    </cfRule>
    <cfRule type="cellIs" dxfId="1699" priority="379" stopIfTrue="1" operator="between">
      <formula>99.999</formula>
      <formula>94.999</formula>
    </cfRule>
    <cfRule type="cellIs" dxfId="1698" priority="380" stopIfTrue="1" operator="lessThan">
      <formula>94.999</formula>
    </cfRule>
  </conditionalFormatting>
  <conditionalFormatting sqref="W20:W21 W23:W24">
    <cfRule type="cellIs" dxfId="1697" priority="309" stopIfTrue="1" operator="equal">
      <formula>0</formula>
    </cfRule>
    <cfRule type="cellIs" dxfId="1696" priority="310" stopIfTrue="1" operator="greaterThanOrEqual">
      <formula>100</formula>
    </cfRule>
    <cfRule type="cellIs" dxfId="1695" priority="311" stopIfTrue="1" operator="between">
      <formula>99.999</formula>
      <formula>94.999</formula>
    </cfRule>
    <cfRule type="cellIs" dxfId="1694" priority="312" stopIfTrue="1" operator="lessThan">
      <formula>94.999</formula>
    </cfRule>
  </conditionalFormatting>
  <conditionalFormatting sqref="F22">
    <cfRule type="cellIs" dxfId="1693" priority="369" stopIfTrue="1" operator="equal">
      <formula>0</formula>
    </cfRule>
    <cfRule type="cellIs" dxfId="1692" priority="370" stopIfTrue="1" operator="greaterThanOrEqual">
      <formula>100</formula>
    </cfRule>
    <cfRule type="cellIs" dxfId="1691" priority="371" stopIfTrue="1" operator="between">
      <formula>99.999</formula>
      <formula>94.999</formula>
    </cfRule>
    <cfRule type="cellIs" dxfId="1690" priority="372" stopIfTrue="1" operator="lessThan">
      <formula>94.999</formula>
    </cfRule>
  </conditionalFormatting>
  <conditionalFormatting sqref="P50:P56">
    <cfRule type="cellIs" dxfId="1689" priority="221" stopIfTrue="1" operator="equal">
      <formula>0</formula>
    </cfRule>
    <cfRule type="cellIs" dxfId="1688" priority="222" stopIfTrue="1" operator="greaterThanOrEqual">
      <formula>100</formula>
    </cfRule>
    <cfRule type="cellIs" dxfId="1687" priority="223" stopIfTrue="1" operator="between">
      <formula>99.999</formula>
      <formula>94.999</formula>
    </cfRule>
    <cfRule type="cellIs" dxfId="1686" priority="224" stopIfTrue="1" operator="lessThan">
      <formula>94.999</formula>
    </cfRule>
  </conditionalFormatting>
  <conditionalFormatting sqref="N50:N56">
    <cfRule type="cellIs" dxfId="1685" priority="217" stopIfTrue="1" operator="equal">
      <formula>0</formula>
    </cfRule>
    <cfRule type="cellIs" dxfId="1684" priority="218" stopIfTrue="1" operator="greaterThanOrEqual">
      <formula>100</formula>
    </cfRule>
    <cfRule type="cellIs" dxfId="1683" priority="219" stopIfTrue="1" operator="between">
      <formula>99.999</formula>
      <formula>94.999</formula>
    </cfRule>
    <cfRule type="cellIs" dxfId="1682" priority="220" stopIfTrue="1" operator="lessThan">
      <formula>94.999</formula>
    </cfRule>
  </conditionalFormatting>
  <conditionalFormatting sqref="W39">
    <cfRule type="cellIs" dxfId="1681" priority="237" stopIfTrue="1" operator="equal">
      <formula>0</formula>
    </cfRule>
    <cfRule type="cellIs" dxfId="1680" priority="238" stopIfTrue="1" operator="greaterThanOrEqual">
      <formula>100</formula>
    </cfRule>
    <cfRule type="cellIs" dxfId="1679" priority="239" stopIfTrue="1" operator="between">
      <formula>99.999</formula>
      <formula>94.999</formula>
    </cfRule>
    <cfRule type="cellIs" dxfId="1678" priority="240" stopIfTrue="1" operator="lessThan">
      <formula>94.999</formula>
    </cfRule>
  </conditionalFormatting>
  <conditionalFormatting sqref="AE36:AE40">
    <cfRule type="cellIs" dxfId="1677" priority="233" stopIfTrue="1" operator="equal">
      <formula>0</formula>
    </cfRule>
    <cfRule type="cellIs" dxfId="1676" priority="234" stopIfTrue="1" operator="greaterThanOrEqual">
      <formula>100</formula>
    </cfRule>
    <cfRule type="cellIs" dxfId="1675" priority="235" stopIfTrue="1" operator="between">
      <formula>99.999</formula>
      <formula>94.999</formula>
    </cfRule>
    <cfRule type="cellIs" dxfId="1674" priority="236" stopIfTrue="1" operator="lessThan">
      <formula>94.999</formula>
    </cfRule>
  </conditionalFormatting>
  <conditionalFormatting sqref="P8">
    <cfRule type="cellIs" dxfId="1673" priority="393" stopIfTrue="1" operator="equal">
      <formula>0</formula>
    </cfRule>
    <cfRule type="cellIs" dxfId="1672" priority="394" stopIfTrue="1" operator="greaterThanOrEqual">
      <formula>100</formula>
    </cfRule>
    <cfRule type="cellIs" dxfId="1671" priority="395" stopIfTrue="1" operator="between">
      <formula>99.999</formula>
      <formula>94.999</formula>
    </cfRule>
    <cfRule type="cellIs" dxfId="1670" priority="396" stopIfTrue="1" operator="lessThan">
      <formula>94.999</formula>
    </cfRule>
  </conditionalFormatting>
  <conditionalFormatting sqref="N6:N7 N9:N10">
    <cfRule type="cellIs" dxfId="1669" priority="389" stopIfTrue="1" operator="equal">
      <formula>0</formula>
    </cfRule>
    <cfRule type="cellIs" dxfId="1668" priority="390" stopIfTrue="1" operator="greaterThanOrEqual">
      <formula>100</formula>
    </cfRule>
    <cfRule type="cellIs" dxfId="1667" priority="391" stopIfTrue="1" operator="between">
      <formula>99.999</formula>
      <formula>94.999</formula>
    </cfRule>
    <cfRule type="cellIs" dxfId="1666" priority="392" stopIfTrue="1" operator="lessThan">
      <formula>94.999</formula>
    </cfRule>
  </conditionalFormatting>
  <conditionalFormatting sqref="H66:H67 H69">
    <cfRule type="cellIs" dxfId="1665" priority="517" stopIfTrue="1" operator="equal">
      <formula>0</formula>
    </cfRule>
    <cfRule type="cellIs" dxfId="1664" priority="518" stopIfTrue="1" operator="greaterThanOrEqual">
      <formula>100</formula>
    </cfRule>
    <cfRule type="cellIs" dxfId="1663" priority="519" stopIfTrue="1" operator="between">
      <formula>99.999</formula>
      <formula>94.999</formula>
    </cfRule>
    <cfRule type="cellIs" dxfId="1662" priority="520" stopIfTrue="1" operator="lessThan">
      <formula>94.999</formula>
    </cfRule>
  </conditionalFormatting>
  <conditionalFormatting sqref="H68">
    <cfRule type="cellIs" dxfId="1661" priority="513" stopIfTrue="1" operator="equal">
      <formula>0</formula>
    </cfRule>
    <cfRule type="cellIs" dxfId="1660" priority="514" stopIfTrue="1" operator="greaterThanOrEqual">
      <formula>100</formula>
    </cfRule>
    <cfRule type="cellIs" dxfId="1659" priority="515" stopIfTrue="1" operator="between">
      <formula>99.999</formula>
      <formula>94.999</formula>
    </cfRule>
    <cfRule type="cellIs" dxfId="1658" priority="516" stopIfTrue="1" operator="lessThan">
      <formula>94.999</formula>
    </cfRule>
  </conditionalFormatting>
  <conditionalFormatting sqref="H71">
    <cfRule type="cellIs" dxfId="1657" priority="497" stopIfTrue="1" operator="equal">
      <formula>0</formula>
    </cfRule>
    <cfRule type="cellIs" dxfId="1656" priority="498" stopIfTrue="1" operator="greaterThanOrEqual">
      <formula>100</formula>
    </cfRule>
    <cfRule type="cellIs" dxfId="1655" priority="499" stopIfTrue="1" operator="between">
      <formula>99.999</formula>
      <formula>94.999</formula>
    </cfRule>
    <cfRule type="cellIs" dxfId="1654" priority="500" stopIfTrue="1" operator="lessThan">
      <formula>94.999</formula>
    </cfRule>
  </conditionalFormatting>
  <conditionalFormatting sqref="P22">
    <cfRule type="cellIs" dxfId="1653" priority="361" stopIfTrue="1" operator="equal">
      <formula>0</formula>
    </cfRule>
    <cfRule type="cellIs" dxfId="1652" priority="362" stopIfTrue="1" operator="greaterThanOrEqual">
      <formula>100</formula>
    </cfRule>
    <cfRule type="cellIs" dxfId="1651" priority="363" stopIfTrue="1" operator="between">
      <formula>99.999</formula>
      <formula>94.999</formula>
    </cfRule>
    <cfRule type="cellIs" dxfId="1650" priority="364" stopIfTrue="1" operator="lessThan">
      <formula>94.999</formula>
    </cfRule>
  </conditionalFormatting>
  <conditionalFormatting sqref="H70">
    <cfRule type="cellIs" dxfId="1649" priority="489" stopIfTrue="1" operator="equal">
      <formula>0</formula>
    </cfRule>
    <cfRule type="cellIs" dxfId="1648" priority="490" stopIfTrue="1" operator="greaterThanOrEqual">
      <formula>100</formula>
    </cfRule>
    <cfRule type="cellIs" dxfId="1647" priority="491" stopIfTrue="1" operator="between">
      <formula>99.999</formula>
      <formula>94.999</formula>
    </cfRule>
    <cfRule type="cellIs" dxfId="1646" priority="492" stopIfTrue="1" operator="lessThan">
      <formula>94.999</formula>
    </cfRule>
  </conditionalFormatting>
  <conditionalFormatting sqref="Y8">
    <cfRule type="cellIs" dxfId="1645" priority="345" stopIfTrue="1" operator="equal">
      <formula>0</formula>
    </cfRule>
    <cfRule type="cellIs" dxfId="1644" priority="346" stopIfTrue="1" operator="greaterThanOrEqual">
      <formula>100</formula>
    </cfRule>
    <cfRule type="cellIs" dxfId="1643" priority="347" stopIfTrue="1" operator="between">
      <formula>99.999</formula>
      <formula>94.999</formula>
    </cfRule>
    <cfRule type="cellIs" dxfId="1642" priority="348" stopIfTrue="1" operator="lessThan">
      <formula>94.999</formula>
    </cfRule>
  </conditionalFormatting>
  <conditionalFormatting sqref="F82:F83 F85">
    <cfRule type="cellIs" dxfId="1641" priority="81" stopIfTrue="1" operator="equal">
      <formula>0</formula>
    </cfRule>
    <cfRule type="cellIs" dxfId="1640" priority="82" stopIfTrue="1" operator="greaterThanOrEqual">
      <formula>100</formula>
    </cfRule>
    <cfRule type="cellIs" dxfId="1639" priority="83" stopIfTrue="1" operator="between">
      <formula>99.999</formula>
      <formula>94.999</formula>
    </cfRule>
    <cfRule type="cellIs" dxfId="1638" priority="84" stopIfTrue="1" operator="lessThan">
      <formula>94.999</formula>
    </cfRule>
  </conditionalFormatting>
  <conditionalFormatting sqref="H82:H83 H85">
    <cfRule type="cellIs" dxfId="1637" priority="101" stopIfTrue="1" operator="equal">
      <formula>0</formula>
    </cfRule>
    <cfRule type="cellIs" dxfId="1636" priority="102" stopIfTrue="1" operator="greaterThanOrEqual">
      <formula>100</formula>
    </cfRule>
    <cfRule type="cellIs" dxfId="1635" priority="103" stopIfTrue="1" operator="between">
      <formula>99.999</formula>
      <formula>94.999</formula>
    </cfRule>
    <cfRule type="cellIs" dxfId="1634" priority="104" stopIfTrue="1" operator="lessThan">
      <formula>94.999</formula>
    </cfRule>
  </conditionalFormatting>
  <conditionalFormatting sqref="W50:W56">
    <cfRule type="cellIs" dxfId="1633" priority="193" stopIfTrue="1" operator="equal">
      <formula>0</formula>
    </cfRule>
    <cfRule type="cellIs" dxfId="1632" priority="194" stopIfTrue="1" operator="greaterThanOrEqual">
      <formula>100</formula>
    </cfRule>
    <cfRule type="cellIs" dxfId="1631" priority="195" stopIfTrue="1" operator="between">
      <formula>99.999</formula>
      <formula>94.999</formula>
    </cfRule>
    <cfRule type="cellIs" dxfId="1630" priority="196" stopIfTrue="1" operator="lessThan">
      <formula>94.999</formula>
    </cfRule>
  </conditionalFormatting>
  <conditionalFormatting sqref="AG50:AG56">
    <cfRule type="cellIs" dxfId="1629" priority="189" stopIfTrue="1" operator="equal">
      <formula>0</formula>
    </cfRule>
    <cfRule type="cellIs" dxfId="1628" priority="190" stopIfTrue="1" operator="greaterThanOrEqual">
      <formula>100</formula>
    </cfRule>
    <cfRule type="cellIs" dxfId="1627" priority="191" stopIfTrue="1" operator="between">
      <formula>99.999</formula>
      <formula>94.999</formula>
    </cfRule>
    <cfRule type="cellIs" dxfId="1626" priority="192" stopIfTrue="1" operator="lessThan">
      <formula>94.999</formula>
    </cfRule>
  </conditionalFormatting>
  <conditionalFormatting sqref="W36:W38">
    <cfRule type="cellIs" dxfId="1625" priority="245" stopIfTrue="1" operator="equal">
      <formula>0</formula>
    </cfRule>
    <cfRule type="cellIs" dxfId="1624" priority="246" stopIfTrue="1" operator="greaterThanOrEqual">
      <formula>100</formula>
    </cfRule>
    <cfRule type="cellIs" dxfId="1623" priority="247" stopIfTrue="1" operator="between">
      <formula>99.999</formula>
      <formula>94.999</formula>
    </cfRule>
    <cfRule type="cellIs" dxfId="1622" priority="248" stopIfTrue="1" operator="lessThan">
      <formula>94.999</formula>
    </cfRule>
  </conditionalFormatting>
  <conditionalFormatting sqref="W40 W34:W35">
    <cfRule type="cellIs" dxfId="1621" priority="241" stopIfTrue="1" operator="equal">
      <formula>0</formula>
    </cfRule>
    <cfRule type="cellIs" dxfId="1620" priority="242" stopIfTrue="1" operator="greaterThanOrEqual">
      <formula>100</formula>
    </cfRule>
    <cfRule type="cellIs" dxfId="1619" priority="243" stopIfTrue="1" operator="between">
      <formula>99.999</formula>
      <formula>94.999</formula>
    </cfRule>
    <cfRule type="cellIs" dxfId="1618" priority="244" stopIfTrue="1" operator="lessThan">
      <formula>94.999</formula>
    </cfRule>
  </conditionalFormatting>
  <conditionalFormatting sqref="F40 F34:F35">
    <cfRule type="cellIs" dxfId="1617" priority="281" stopIfTrue="1" operator="equal">
      <formula>0</formula>
    </cfRule>
    <cfRule type="cellIs" dxfId="1616" priority="282" stopIfTrue="1" operator="greaterThanOrEqual">
      <formula>100</formula>
    </cfRule>
    <cfRule type="cellIs" dxfId="1615" priority="283" stopIfTrue="1" operator="between">
      <formula>99.999</formula>
      <formula>94.999</formula>
    </cfRule>
    <cfRule type="cellIs" dxfId="1614" priority="284" stopIfTrue="1" operator="lessThan">
      <formula>94.999</formula>
    </cfRule>
  </conditionalFormatting>
  <conditionalFormatting sqref="F39">
    <cfRule type="cellIs" dxfId="1613" priority="277" stopIfTrue="1" operator="equal">
      <formula>0</formula>
    </cfRule>
    <cfRule type="cellIs" dxfId="1612" priority="278" stopIfTrue="1" operator="greaterThanOrEqual">
      <formula>100</formula>
    </cfRule>
    <cfRule type="cellIs" dxfId="1611" priority="279" stopIfTrue="1" operator="between">
      <formula>99.999</formula>
      <formula>94.999</formula>
    </cfRule>
    <cfRule type="cellIs" dxfId="1610" priority="280" stopIfTrue="1" operator="lessThan">
      <formula>94.999</formula>
    </cfRule>
  </conditionalFormatting>
  <conditionalFormatting sqref="H87">
    <cfRule type="cellIs" dxfId="1609" priority="93" stopIfTrue="1" operator="equal">
      <formula>0</formula>
    </cfRule>
    <cfRule type="cellIs" dxfId="1608" priority="94" stopIfTrue="1" operator="greaterThanOrEqual">
      <formula>100</formula>
    </cfRule>
    <cfRule type="cellIs" dxfId="1607" priority="95" stopIfTrue="1" operator="between">
      <formula>99.999</formula>
      <formula>94.999</formula>
    </cfRule>
    <cfRule type="cellIs" dxfId="1606" priority="96" stopIfTrue="1" operator="lessThan">
      <formula>94.999</formula>
    </cfRule>
  </conditionalFormatting>
  <conditionalFormatting sqref="N66:N67 N69">
    <cfRule type="cellIs" dxfId="1605" priority="121" stopIfTrue="1" operator="equal">
      <formula>0</formula>
    </cfRule>
    <cfRule type="cellIs" dxfId="1604" priority="122" stopIfTrue="1" operator="greaterThanOrEqual">
      <formula>100</formula>
    </cfRule>
    <cfRule type="cellIs" dxfId="1603" priority="123" stopIfTrue="1" operator="between">
      <formula>99.999</formula>
      <formula>94.999</formula>
    </cfRule>
    <cfRule type="cellIs" dxfId="1602" priority="124" stopIfTrue="1" operator="lessThan">
      <formula>94.999</formula>
    </cfRule>
  </conditionalFormatting>
  <conditionalFormatting sqref="F66:F67 F69">
    <cfRule type="cellIs" dxfId="1601" priority="177" stopIfTrue="1" operator="equal">
      <formula>0</formula>
    </cfRule>
    <cfRule type="cellIs" dxfId="1600" priority="178" stopIfTrue="1" operator="greaterThanOrEqual">
      <formula>100</formula>
    </cfRule>
    <cfRule type="cellIs" dxfId="1599" priority="179" stopIfTrue="1" operator="between">
      <formula>99.999</formula>
      <formula>94.999</formula>
    </cfRule>
    <cfRule type="cellIs" dxfId="1598" priority="180" stopIfTrue="1" operator="lessThan">
      <formula>94.999</formula>
    </cfRule>
  </conditionalFormatting>
  <conditionalFormatting sqref="F68">
    <cfRule type="cellIs" dxfId="1597" priority="173" stopIfTrue="1" operator="equal">
      <formula>0</formula>
    </cfRule>
    <cfRule type="cellIs" dxfId="1596" priority="174" stopIfTrue="1" operator="greaterThanOrEqual">
      <formula>100</formula>
    </cfRule>
    <cfRule type="cellIs" dxfId="1595" priority="175" stopIfTrue="1" operator="between">
      <formula>99.999</formula>
      <formula>94.999</formula>
    </cfRule>
    <cfRule type="cellIs" dxfId="1594" priority="176" stopIfTrue="1" operator="lessThan">
      <formula>94.999</formula>
    </cfRule>
  </conditionalFormatting>
  <conditionalFormatting sqref="F6:F7 F9:F10">
    <cfRule type="cellIs" dxfId="1593" priority="405" stopIfTrue="1" operator="equal">
      <formula>0</formula>
    </cfRule>
    <cfRule type="cellIs" dxfId="1592" priority="406" stopIfTrue="1" operator="greaterThanOrEqual">
      <formula>100</formula>
    </cfRule>
    <cfRule type="cellIs" dxfId="1591" priority="407" stopIfTrue="1" operator="between">
      <formula>99.999</formula>
      <formula>94.999</formula>
    </cfRule>
    <cfRule type="cellIs" dxfId="1590" priority="408" stopIfTrue="1" operator="lessThan">
      <formula>94.999</formula>
    </cfRule>
  </conditionalFormatting>
  <conditionalFormatting sqref="F8">
    <cfRule type="cellIs" dxfId="1589" priority="401" stopIfTrue="1" operator="equal">
      <formula>0</formula>
    </cfRule>
    <cfRule type="cellIs" dxfId="1588" priority="402" stopIfTrue="1" operator="greaterThanOrEqual">
      <formula>100</formula>
    </cfRule>
    <cfRule type="cellIs" dxfId="1587" priority="403" stopIfTrue="1" operator="between">
      <formula>99.999</formula>
      <formula>94.999</formula>
    </cfRule>
    <cfRule type="cellIs" dxfId="1586" priority="404" stopIfTrue="1" operator="lessThan">
      <formula>94.999</formula>
    </cfRule>
  </conditionalFormatting>
  <conditionalFormatting sqref="P6:P7 P9:P10">
    <cfRule type="cellIs" dxfId="1585" priority="397" stopIfTrue="1" operator="equal">
      <formula>0</formula>
    </cfRule>
    <cfRule type="cellIs" dxfId="1584" priority="398" stopIfTrue="1" operator="greaterThanOrEqual">
      <formula>100</formula>
    </cfRule>
    <cfRule type="cellIs" dxfId="1583" priority="399" stopIfTrue="1" operator="between">
      <formula>99.999</formula>
      <formula>94.999</formula>
    </cfRule>
    <cfRule type="cellIs" dxfId="1582" priority="400" stopIfTrue="1" operator="lessThan">
      <formula>94.999</formula>
    </cfRule>
  </conditionalFormatting>
  <conditionalFormatting sqref="N8">
    <cfRule type="cellIs" dxfId="1581" priority="385" stopIfTrue="1" operator="equal">
      <formula>0</formula>
    </cfRule>
    <cfRule type="cellIs" dxfId="1580" priority="386" stopIfTrue="1" operator="greaterThanOrEqual">
      <formula>100</formula>
    </cfRule>
    <cfRule type="cellIs" dxfId="1579" priority="387" stopIfTrue="1" operator="between">
      <formula>99.999</formula>
      <formula>94.999</formula>
    </cfRule>
    <cfRule type="cellIs" dxfId="1578" priority="388" stopIfTrue="1" operator="lessThan">
      <formula>94.999</formula>
    </cfRule>
  </conditionalFormatting>
  <conditionalFormatting sqref="H20:H21 H23:H24">
    <cfRule type="cellIs" dxfId="1577" priority="381" stopIfTrue="1" operator="equal">
      <formula>0</formula>
    </cfRule>
    <cfRule type="cellIs" dxfId="1576" priority="382" stopIfTrue="1" operator="greaterThanOrEqual">
      <formula>100</formula>
    </cfRule>
    <cfRule type="cellIs" dxfId="1575" priority="383" stopIfTrue="1" operator="between">
      <formula>99.999</formula>
      <formula>94.999</formula>
    </cfRule>
    <cfRule type="cellIs" dxfId="1574" priority="384" stopIfTrue="1" operator="lessThan">
      <formula>94.999</formula>
    </cfRule>
  </conditionalFormatting>
  <conditionalFormatting sqref="F20:F21 F23:F24">
    <cfRule type="cellIs" dxfId="1573" priority="373" stopIfTrue="1" operator="equal">
      <formula>0</formula>
    </cfRule>
    <cfRule type="cellIs" dxfId="1572" priority="374" stopIfTrue="1" operator="greaterThanOrEqual">
      <formula>100</formula>
    </cfRule>
    <cfRule type="cellIs" dxfId="1571" priority="375" stopIfTrue="1" operator="between">
      <formula>99.999</formula>
      <formula>94.999</formula>
    </cfRule>
    <cfRule type="cellIs" dxfId="1570" priority="376" stopIfTrue="1" operator="lessThan">
      <formula>94.999</formula>
    </cfRule>
  </conditionalFormatting>
  <conditionalFormatting sqref="P20:P21 P23:P24">
    <cfRule type="cellIs" dxfId="1569" priority="365" stopIfTrue="1" operator="equal">
      <formula>0</formula>
    </cfRule>
    <cfRule type="cellIs" dxfId="1568" priority="366" stopIfTrue="1" operator="greaterThanOrEqual">
      <formula>100</formula>
    </cfRule>
    <cfRule type="cellIs" dxfId="1567" priority="367" stopIfTrue="1" operator="between">
      <formula>99.999</formula>
      <formula>94.999</formula>
    </cfRule>
    <cfRule type="cellIs" dxfId="1566" priority="368" stopIfTrue="1" operator="lessThan">
      <formula>94.999</formula>
    </cfRule>
  </conditionalFormatting>
  <conditionalFormatting sqref="N20:N21 N23:N24">
    <cfRule type="cellIs" dxfId="1565" priority="357" stopIfTrue="1" operator="equal">
      <formula>0</formula>
    </cfRule>
    <cfRule type="cellIs" dxfId="1564" priority="358" stopIfTrue="1" operator="greaterThanOrEqual">
      <formula>100</formula>
    </cfRule>
    <cfRule type="cellIs" dxfId="1563" priority="359" stopIfTrue="1" operator="between">
      <formula>99.999</formula>
      <formula>94.999</formula>
    </cfRule>
    <cfRule type="cellIs" dxfId="1562" priority="360" stopIfTrue="1" operator="lessThan">
      <formula>94.999</formula>
    </cfRule>
  </conditionalFormatting>
  <conditionalFormatting sqref="W6:W7 W9:W10">
    <cfRule type="cellIs" dxfId="1561" priority="341" stopIfTrue="1" operator="equal">
      <formula>0</formula>
    </cfRule>
    <cfRule type="cellIs" dxfId="1560" priority="342" stopIfTrue="1" operator="greaterThanOrEqual">
      <formula>100</formula>
    </cfRule>
    <cfRule type="cellIs" dxfId="1559" priority="343" stopIfTrue="1" operator="between">
      <formula>99.999</formula>
      <formula>94.999</formula>
    </cfRule>
    <cfRule type="cellIs" dxfId="1558" priority="344" stopIfTrue="1" operator="lessThan">
      <formula>94.999</formula>
    </cfRule>
  </conditionalFormatting>
  <conditionalFormatting sqref="W8">
    <cfRule type="cellIs" dxfId="1557" priority="337" stopIfTrue="1" operator="equal">
      <formula>0</formula>
    </cfRule>
    <cfRule type="cellIs" dxfId="1556" priority="338" stopIfTrue="1" operator="greaterThanOrEqual">
      <formula>100</formula>
    </cfRule>
    <cfRule type="cellIs" dxfId="1555" priority="339" stopIfTrue="1" operator="between">
      <formula>99.999</formula>
      <formula>94.999</formula>
    </cfRule>
    <cfRule type="cellIs" dxfId="1554" priority="340" stopIfTrue="1" operator="lessThan">
      <formula>94.999</formula>
    </cfRule>
  </conditionalFormatting>
  <conditionalFormatting sqref="AG6:AG7 AG9:AG10">
    <cfRule type="cellIs" dxfId="1553" priority="333" stopIfTrue="1" operator="equal">
      <formula>0</formula>
    </cfRule>
    <cfRule type="cellIs" dxfId="1552" priority="334" stopIfTrue="1" operator="greaterThanOrEqual">
      <formula>100</formula>
    </cfRule>
    <cfRule type="cellIs" dxfId="1551" priority="335" stopIfTrue="1" operator="between">
      <formula>99.999</formula>
      <formula>94.999</formula>
    </cfRule>
    <cfRule type="cellIs" dxfId="1550" priority="336" stopIfTrue="1" operator="lessThan">
      <formula>94.999</formula>
    </cfRule>
  </conditionalFormatting>
  <conditionalFormatting sqref="AG8">
    <cfRule type="cellIs" dxfId="1549" priority="329" stopIfTrue="1" operator="equal">
      <formula>0</formula>
    </cfRule>
    <cfRule type="cellIs" dxfId="1548" priority="330" stopIfTrue="1" operator="greaterThanOrEqual">
      <formula>100</formula>
    </cfRule>
    <cfRule type="cellIs" dxfId="1547" priority="331" stopIfTrue="1" operator="between">
      <formula>99.999</formula>
      <formula>94.999</formula>
    </cfRule>
    <cfRule type="cellIs" dxfId="1546" priority="332" stopIfTrue="1" operator="lessThan">
      <formula>94.999</formula>
    </cfRule>
  </conditionalFormatting>
  <conditionalFormatting sqref="AE6:AE7 AE9:AE10">
    <cfRule type="cellIs" dxfId="1545" priority="325" stopIfTrue="1" operator="equal">
      <formula>0</formula>
    </cfRule>
    <cfRule type="cellIs" dxfId="1544" priority="326" stopIfTrue="1" operator="greaterThanOrEqual">
      <formula>100</formula>
    </cfRule>
    <cfRule type="cellIs" dxfId="1543" priority="327" stopIfTrue="1" operator="between">
      <formula>99.999</formula>
      <formula>94.999</formula>
    </cfRule>
    <cfRule type="cellIs" dxfId="1542" priority="328" stopIfTrue="1" operator="lessThan">
      <formula>94.999</formula>
    </cfRule>
  </conditionalFormatting>
  <conditionalFormatting sqref="AE8">
    <cfRule type="cellIs" dxfId="1541" priority="321" stopIfTrue="1" operator="equal">
      <formula>0</formula>
    </cfRule>
    <cfRule type="cellIs" dxfId="1540" priority="322" stopIfTrue="1" operator="greaterThanOrEqual">
      <formula>100</formula>
    </cfRule>
    <cfRule type="cellIs" dxfId="1539" priority="323" stopIfTrue="1" operator="between">
      <formula>99.999</formula>
      <formula>94.999</formula>
    </cfRule>
    <cfRule type="cellIs" dxfId="1538" priority="324" stopIfTrue="1" operator="lessThan">
      <formula>94.999</formula>
    </cfRule>
  </conditionalFormatting>
  <conditionalFormatting sqref="Y20:Y21 Y23:Y24">
    <cfRule type="cellIs" dxfId="1537" priority="317" stopIfTrue="1" operator="equal">
      <formula>0</formula>
    </cfRule>
    <cfRule type="cellIs" dxfId="1536" priority="318" stopIfTrue="1" operator="greaterThanOrEqual">
      <formula>100</formula>
    </cfRule>
    <cfRule type="cellIs" dxfId="1535" priority="319" stopIfTrue="1" operator="between">
      <formula>99.999</formula>
      <formula>94.999</formula>
    </cfRule>
    <cfRule type="cellIs" dxfId="1534" priority="320" stopIfTrue="1" operator="lessThan">
      <formula>94.999</formula>
    </cfRule>
  </conditionalFormatting>
  <conditionalFormatting sqref="Y22">
    <cfRule type="cellIs" dxfId="1533" priority="313" stopIfTrue="1" operator="equal">
      <formula>0</formula>
    </cfRule>
    <cfRule type="cellIs" dxfId="1532" priority="314" stopIfTrue="1" operator="greaterThanOrEqual">
      <formula>100</formula>
    </cfRule>
    <cfRule type="cellIs" dxfId="1531" priority="315" stopIfTrue="1" operator="between">
      <formula>99.999</formula>
      <formula>94.999</formula>
    </cfRule>
    <cfRule type="cellIs" dxfId="1530" priority="316" stopIfTrue="1" operator="lessThan">
      <formula>94.999</formula>
    </cfRule>
  </conditionalFormatting>
  <conditionalFormatting sqref="W22">
    <cfRule type="cellIs" dxfId="1529" priority="305" stopIfTrue="1" operator="equal">
      <formula>0</formula>
    </cfRule>
    <cfRule type="cellIs" dxfId="1528" priority="306" stopIfTrue="1" operator="greaterThanOrEqual">
      <formula>100</formula>
    </cfRule>
    <cfRule type="cellIs" dxfId="1527" priority="307" stopIfTrue="1" operator="between">
      <formula>99.999</formula>
      <formula>94.999</formula>
    </cfRule>
    <cfRule type="cellIs" dxfId="1526" priority="308" stopIfTrue="1" operator="lessThan">
      <formula>94.999</formula>
    </cfRule>
  </conditionalFormatting>
  <conditionalFormatting sqref="AG20:AG21 AG23:AG24">
    <cfRule type="cellIs" dxfId="1525" priority="301" stopIfTrue="1" operator="equal">
      <formula>0</formula>
    </cfRule>
    <cfRule type="cellIs" dxfId="1524" priority="302" stopIfTrue="1" operator="greaterThanOrEqual">
      <formula>100</formula>
    </cfRule>
    <cfRule type="cellIs" dxfId="1523" priority="303" stopIfTrue="1" operator="between">
      <formula>99.999</formula>
      <formula>94.999</formula>
    </cfRule>
    <cfRule type="cellIs" dxfId="1522" priority="304" stopIfTrue="1" operator="lessThan">
      <formula>94.999</formula>
    </cfRule>
  </conditionalFormatting>
  <conditionalFormatting sqref="AG22">
    <cfRule type="cellIs" dxfId="1521" priority="297" stopIfTrue="1" operator="equal">
      <formula>0</formula>
    </cfRule>
    <cfRule type="cellIs" dxfId="1520" priority="298" stopIfTrue="1" operator="greaterThanOrEqual">
      <formula>100</formula>
    </cfRule>
    <cfRule type="cellIs" dxfId="1519" priority="299" stopIfTrue="1" operator="between">
      <formula>99.999</formula>
      <formula>94.999</formula>
    </cfRule>
    <cfRule type="cellIs" dxfId="1518" priority="300" stopIfTrue="1" operator="lessThan">
      <formula>94.999</formula>
    </cfRule>
  </conditionalFormatting>
  <conditionalFormatting sqref="AE20:AE21 AE23:AE24">
    <cfRule type="cellIs" dxfId="1517" priority="293" stopIfTrue="1" operator="equal">
      <formula>0</formula>
    </cfRule>
    <cfRule type="cellIs" dxfId="1516" priority="294" stopIfTrue="1" operator="greaterThanOrEqual">
      <formula>100</formula>
    </cfRule>
    <cfRule type="cellIs" dxfId="1515" priority="295" stopIfTrue="1" operator="between">
      <formula>99.999</formula>
      <formula>94.999</formula>
    </cfRule>
    <cfRule type="cellIs" dxfId="1514" priority="296" stopIfTrue="1" operator="lessThan">
      <formula>94.999</formula>
    </cfRule>
  </conditionalFormatting>
  <conditionalFormatting sqref="AE22">
    <cfRule type="cellIs" dxfId="1513" priority="289" stopIfTrue="1" operator="equal">
      <formula>0</formula>
    </cfRule>
    <cfRule type="cellIs" dxfId="1512" priority="290" stopIfTrue="1" operator="greaterThanOrEqual">
      <formula>100</formula>
    </cfRule>
    <cfRule type="cellIs" dxfId="1511" priority="291" stopIfTrue="1" operator="between">
      <formula>99.999</formula>
      <formula>94.999</formula>
    </cfRule>
    <cfRule type="cellIs" dxfId="1510" priority="292" stopIfTrue="1" operator="lessThan">
      <formula>94.999</formula>
    </cfRule>
  </conditionalFormatting>
  <conditionalFormatting sqref="F36:F38">
    <cfRule type="cellIs" dxfId="1509" priority="285" stopIfTrue="1" operator="equal">
      <formula>0</formula>
    </cfRule>
    <cfRule type="cellIs" dxfId="1508" priority="286" stopIfTrue="1" operator="greaterThanOrEqual">
      <formula>100</formula>
    </cfRule>
    <cfRule type="cellIs" dxfId="1507" priority="287" stopIfTrue="1" operator="between">
      <formula>99.999</formula>
      <formula>94.999</formula>
    </cfRule>
    <cfRule type="cellIs" dxfId="1506" priority="288" stopIfTrue="1" operator="lessThan">
      <formula>94.999</formula>
    </cfRule>
  </conditionalFormatting>
  <conditionalFormatting sqref="P98:P106">
    <cfRule type="cellIs" dxfId="1505" priority="21" stopIfTrue="1" operator="equal">
      <formula>0</formula>
    </cfRule>
    <cfRule type="cellIs" dxfId="1504" priority="22" stopIfTrue="1" operator="greaterThanOrEqual">
      <formula>100</formula>
    </cfRule>
    <cfRule type="cellIs" dxfId="1503" priority="23" stopIfTrue="1" operator="between">
      <formula>99.999</formula>
      <formula>94.999</formula>
    </cfRule>
    <cfRule type="cellIs" dxfId="1502" priority="24" stopIfTrue="1" operator="lessThan">
      <formula>94.999</formula>
    </cfRule>
  </conditionalFormatting>
  <conditionalFormatting sqref="N98:N106">
    <cfRule type="cellIs" dxfId="1501" priority="17" stopIfTrue="1" operator="equal">
      <formula>0</formula>
    </cfRule>
    <cfRule type="cellIs" dxfId="1500" priority="18" stopIfTrue="1" operator="greaterThanOrEqual">
      <formula>100</formula>
    </cfRule>
    <cfRule type="cellIs" dxfId="1499" priority="19" stopIfTrue="1" operator="between">
      <formula>99.999</formula>
      <formula>94.999</formula>
    </cfRule>
    <cfRule type="cellIs" dxfId="1498" priority="20" stopIfTrue="1" operator="lessThan">
      <formula>94.999</formula>
    </cfRule>
  </conditionalFormatting>
  <conditionalFormatting sqref="N36:N40">
    <cfRule type="cellIs" dxfId="1497" priority="265" stopIfTrue="1" operator="equal">
      <formula>0</formula>
    </cfRule>
    <cfRule type="cellIs" dxfId="1496" priority="266" stopIfTrue="1" operator="greaterThanOrEqual">
      <formula>100</formula>
    </cfRule>
    <cfRule type="cellIs" dxfId="1495" priority="267" stopIfTrue="1" operator="between">
      <formula>99.999</formula>
      <formula>94.999</formula>
    </cfRule>
    <cfRule type="cellIs" dxfId="1494" priority="268" stopIfTrue="1" operator="lessThan">
      <formula>94.999</formula>
    </cfRule>
  </conditionalFormatting>
  <conditionalFormatting sqref="N34:N35">
    <cfRule type="cellIs" dxfId="1493" priority="261" stopIfTrue="1" operator="equal">
      <formula>0</formula>
    </cfRule>
    <cfRule type="cellIs" dxfId="1492" priority="262" stopIfTrue="1" operator="greaterThanOrEqual">
      <formula>100</formula>
    </cfRule>
    <cfRule type="cellIs" dxfId="1491" priority="263" stopIfTrue="1" operator="between">
      <formula>99.999</formula>
      <formula>94.999</formula>
    </cfRule>
    <cfRule type="cellIs" dxfId="1490" priority="264" stopIfTrue="1" operator="lessThan">
      <formula>94.999</formula>
    </cfRule>
  </conditionalFormatting>
  <conditionalFormatting sqref="AG36:AG40 Y36:Y38">
    <cfRule type="cellIs" dxfId="1489" priority="257" stopIfTrue="1" operator="equal">
      <formula>0</formula>
    </cfRule>
    <cfRule type="cellIs" dxfId="1488" priority="258" stopIfTrue="1" operator="greaterThanOrEqual">
      <formula>100</formula>
    </cfRule>
    <cfRule type="cellIs" dxfId="1487" priority="259" stopIfTrue="1" operator="between">
      <formula>99.999</formula>
      <formula>94.999</formula>
    </cfRule>
    <cfRule type="cellIs" dxfId="1486" priority="260" stopIfTrue="1" operator="lessThan">
      <formula>94.999</formula>
    </cfRule>
  </conditionalFormatting>
  <conditionalFormatting sqref="Y40 Y34:Y35 AG34:AG35">
    <cfRule type="cellIs" dxfId="1485" priority="253" stopIfTrue="1" operator="equal">
      <formula>0</formula>
    </cfRule>
    <cfRule type="cellIs" dxfId="1484" priority="254" stopIfTrue="1" operator="greaterThanOrEqual">
      <formula>100</formula>
    </cfRule>
    <cfRule type="cellIs" dxfId="1483" priority="255" stopIfTrue="1" operator="between">
      <formula>99.999</formula>
      <formula>94.999</formula>
    </cfRule>
    <cfRule type="cellIs" dxfId="1482" priority="256" stopIfTrue="1" operator="lessThan">
      <formula>94.999</formula>
    </cfRule>
  </conditionalFormatting>
  <conditionalFormatting sqref="Y39">
    <cfRule type="cellIs" dxfId="1481" priority="249" stopIfTrue="1" operator="equal">
      <formula>0</formula>
    </cfRule>
    <cfRule type="cellIs" dxfId="1480" priority="250" stopIfTrue="1" operator="greaterThanOrEqual">
      <formula>100</formula>
    </cfRule>
    <cfRule type="cellIs" dxfId="1479" priority="251" stopIfTrue="1" operator="between">
      <formula>99.999</formula>
      <formula>94.999</formula>
    </cfRule>
    <cfRule type="cellIs" dxfId="1478" priority="252" stopIfTrue="1" operator="lessThan">
      <formula>94.999</formula>
    </cfRule>
  </conditionalFormatting>
  <conditionalFormatting sqref="AE34:AE35">
    <cfRule type="cellIs" dxfId="1477" priority="229" stopIfTrue="1" operator="equal">
      <formula>0</formula>
    </cfRule>
    <cfRule type="cellIs" dxfId="1476" priority="230" stopIfTrue="1" operator="greaterThanOrEqual">
      <formula>100</formula>
    </cfRule>
    <cfRule type="cellIs" dxfId="1475" priority="231" stopIfTrue="1" operator="between">
      <formula>99.999</formula>
      <formula>94.999</formula>
    </cfRule>
    <cfRule type="cellIs" dxfId="1474" priority="232" stopIfTrue="1" operator="lessThan">
      <formula>94.999</formula>
    </cfRule>
  </conditionalFormatting>
  <conditionalFormatting sqref="F50:F56">
    <cfRule type="cellIs" dxfId="1473" priority="225" stopIfTrue="1" operator="equal">
      <formula>0</formula>
    </cfRule>
    <cfRule type="cellIs" dxfId="1472" priority="226" stopIfTrue="1" operator="greaterThanOrEqual">
      <formula>100</formula>
    </cfRule>
    <cfRule type="cellIs" dxfId="1471" priority="227" stopIfTrue="1" operator="between">
      <formula>99.999</formula>
      <formula>94.999</formula>
    </cfRule>
    <cfRule type="cellIs" dxfId="1470" priority="228" stopIfTrue="1" operator="lessThan">
      <formula>94.999</formula>
    </cfRule>
  </conditionalFormatting>
  <conditionalFormatting sqref="N86">
    <cfRule type="cellIs" dxfId="1469" priority="29" stopIfTrue="1" operator="equal">
      <formula>0</formula>
    </cfRule>
    <cfRule type="cellIs" dxfId="1468" priority="30" stopIfTrue="1" operator="greaterThanOrEqual">
      <formula>100</formula>
    </cfRule>
    <cfRule type="cellIs" dxfId="1467" priority="31" stopIfTrue="1" operator="between">
      <formula>99.999</formula>
      <formula>94.999</formula>
    </cfRule>
    <cfRule type="cellIs" dxfId="1466" priority="32" stopIfTrue="1" operator="lessThan">
      <formula>94.999</formula>
    </cfRule>
  </conditionalFormatting>
  <conditionalFormatting sqref="F98:F106">
    <cfRule type="cellIs" dxfId="1465" priority="25" stopIfTrue="1" operator="equal">
      <formula>0</formula>
    </cfRule>
    <cfRule type="cellIs" dxfId="1464" priority="26" stopIfTrue="1" operator="greaterThanOrEqual">
      <formula>100</formula>
    </cfRule>
    <cfRule type="cellIs" dxfId="1463" priority="27" stopIfTrue="1" operator="between">
      <formula>99.999</formula>
      <formula>94.999</formula>
    </cfRule>
    <cfRule type="cellIs" dxfId="1462" priority="28" stopIfTrue="1" operator="lessThan">
      <formula>94.999</formula>
    </cfRule>
  </conditionalFormatting>
  <conditionalFormatting sqref="Y50:Y56">
    <cfRule type="cellIs" dxfId="1461" priority="197" stopIfTrue="1" operator="equal">
      <formula>0</formula>
    </cfRule>
    <cfRule type="cellIs" dxfId="1460" priority="198" stopIfTrue="1" operator="greaterThanOrEqual">
      <formula>100</formula>
    </cfRule>
    <cfRule type="cellIs" dxfId="1459" priority="199" stopIfTrue="1" operator="between">
      <formula>99.999</formula>
      <formula>94.999</formula>
    </cfRule>
    <cfRule type="cellIs" dxfId="1458" priority="200" stopIfTrue="1" operator="lessThan">
      <formula>94.999</formula>
    </cfRule>
  </conditionalFormatting>
  <conditionalFormatting sqref="AE50:AE56">
    <cfRule type="cellIs" dxfId="1457" priority="185" stopIfTrue="1" operator="equal">
      <formula>0</formula>
    </cfRule>
    <cfRule type="cellIs" dxfId="1456" priority="186" stopIfTrue="1" operator="greaterThanOrEqual">
      <formula>100</formula>
    </cfRule>
    <cfRule type="cellIs" dxfId="1455" priority="187" stopIfTrue="1" operator="between">
      <formula>99.999</formula>
      <formula>94.999</formula>
    </cfRule>
    <cfRule type="cellIs" dxfId="1454" priority="188" stopIfTrue="1" operator="lessThan">
      <formula>94.999</formula>
    </cfRule>
  </conditionalFormatting>
  <conditionalFormatting sqref="F72">
    <cfRule type="cellIs" dxfId="1453" priority="181" stopIfTrue="1" operator="equal">
      <formula>0</formula>
    </cfRule>
    <cfRule type="cellIs" dxfId="1452" priority="182" stopIfTrue="1" operator="greaterThanOrEqual">
      <formula>100</formula>
    </cfRule>
    <cfRule type="cellIs" dxfId="1451" priority="183" stopIfTrue="1" operator="between">
      <formula>99.999</formula>
      <formula>94.999</formula>
    </cfRule>
    <cfRule type="cellIs" dxfId="1450" priority="184" stopIfTrue="1" operator="lessThan">
      <formula>94.999</formula>
    </cfRule>
  </conditionalFormatting>
  <conditionalFormatting sqref="F71">
    <cfRule type="cellIs" dxfId="1449" priority="169" stopIfTrue="1" operator="equal">
      <formula>0</formula>
    </cfRule>
    <cfRule type="cellIs" dxfId="1448" priority="170" stopIfTrue="1" operator="greaterThanOrEqual">
      <formula>100</formula>
    </cfRule>
    <cfRule type="cellIs" dxfId="1447" priority="171" stopIfTrue="1" operator="between">
      <formula>99.999</formula>
      <formula>94.999</formula>
    </cfRule>
    <cfRule type="cellIs" dxfId="1446" priority="172" stopIfTrue="1" operator="lessThan">
      <formula>94.999</formula>
    </cfRule>
  </conditionalFormatting>
  <conditionalFormatting sqref="F70">
    <cfRule type="cellIs" dxfId="1445" priority="165" stopIfTrue="1" operator="equal">
      <formula>0</formula>
    </cfRule>
    <cfRule type="cellIs" dxfId="1444" priority="166" stopIfTrue="1" operator="greaterThanOrEqual">
      <formula>100</formula>
    </cfRule>
    <cfRule type="cellIs" dxfId="1443" priority="167" stopIfTrue="1" operator="between">
      <formula>99.999</formula>
      <formula>94.999</formula>
    </cfRule>
    <cfRule type="cellIs" dxfId="1442" priority="168" stopIfTrue="1" operator="lessThan">
      <formula>94.999</formula>
    </cfRule>
  </conditionalFormatting>
  <conditionalFormatting sqref="P72">
    <cfRule type="cellIs" dxfId="1441" priority="145" stopIfTrue="1" operator="equal">
      <formula>0</formula>
    </cfRule>
    <cfRule type="cellIs" dxfId="1440" priority="146" stopIfTrue="1" operator="greaterThanOrEqual">
      <formula>100</formula>
    </cfRule>
    <cfRule type="cellIs" dxfId="1439" priority="147" stopIfTrue="1" operator="between">
      <formula>99.999</formula>
      <formula>94.999</formula>
    </cfRule>
    <cfRule type="cellIs" dxfId="1438" priority="148" stopIfTrue="1" operator="lessThan">
      <formula>94.999</formula>
    </cfRule>
  </conditionalFormatting>
  <conditionalFormatting sqref="P66:P67 P69">
    <cfRule type="cellIs" dxfId="1437" priority="141" stopIfTrue="1" operator="equal">
      <formula>0</formula>
    </cfRule>
    <cfRule type="cellIs" dxfId="1436" priority="142" stopIfTrue="1" operator="greaterThanOrEqual">
      <formula>100</formula>
    </cfRule>
    <cfRule type="cellIs" dxfId="1435" priority="143" stopIfTrue="1" operator="between">
      <formula>99.999</formula>
      <formula>94.999</formula>
    </cfRule>
    <cfRule type="cellIs" dxfId="1434" priority="144" stopIfTrue="1" operator="lessThan">
      <formula>94.999</formula>
    </cfRule>
  </conditionalFormatting>
  <conditionalFormatting sqref="P68">
    <cfRule type="cellIs" dxfId="1433" priority="137" stopIfTrue="1" operator="equal">
      <formula>0</formula>
    </cfRule>
    <cfRule type="cellIs" dxfId="1432" priority="138" stopIfTrue="1" operator="greaterThanOrEqual">
      <formula>100</formula>
    </cfRule>
    <cfRule type="cellIs" dxfId="1431" priority="139" stopIfTrue="1" operator="between">
      <formula>99.999</formula>
      <formula>94.999</formula>
    </cfRule>
    <cfRule type="cellIs" dxfId="1430" priority="140" stopIfTrue="1" operator="lessThan">
      <formula>94.999</formula>
    </cfRule>
  </conditionalFormatting>
  <conditionalFormatting sqref="P71">
    <cfRule type="cellIs" dxfId="1429" priority="133" stopIfTrue="1" operator="equal">
      <formula>0</formula>
    </cfRule>
    <cfRule type="cellIs" dxfId="1428" priority="134" stopIfTrue="1" operator="greaterThanOrEqual">
      <formula>100</formula>
    </cfRule>
    <cfRule type="cellIs" dxfId="1427" priority="135" stopIfTrue="1" operator="between">
      <formula>99.999</formula>
      <formula>94.999</formula>
    </cfRule>
    <cfRule type="cellIs" dxfId="1426" priority="136" stopIfTrue="1" operator="lessThan">
      <formula>94.999</formula>
    </cfRule>
  </conditionalFormatting>
  <conditionalFormatting sqref="P70">
    <cfRule type="cellIs" dxfId="1425" priority="129" stopIfTrue="1" operator="equal">
      <formula>0</formula>
    </cfRule>
    <cfRule type="cellIs" dxfId="1424" priority="130" stopIfTrue="1" operator="greaterThanOrEqual">
      <formula>100</formula>
    </cfRule>
    <cfRule type="cellIs" dxfId="1423" priority="131" stopIfTrue="1" operator="between">
      <formula>99.999</formula>
      <formula>94.999</formula>
    </cfRule>
    <cfRule type="cellIs" dxfId="1422" priority="132" stopIfTrue="1" operator="lessThan">
      <formula>94.999</formula>
    </cfRule>
  </conditionalFormatting>
  <conditionalFormatting sqref="N72">
    <cfRule type="cellIs" dxfId="1421" priority="125" stopIfTrue="1" operator="equal">
      <formula>0</formula>
    </cfRule>
    <cfRule type="cellIs" dxfId="1420" priority="126" stopIfTrue="1" operator="greaterThanOrEqual">
      <formula>100</formula>
    </cfRule>
    <cfRule type="cellIs" dxfId="1419" priority="127" stopIfTrue="1" operator="between">
      <formula>99.999</formula>
      <formula>94.999</formula>
    </cfRule>
    <cfRule type="cellIs" dxfId="1418" priority="128" stopIfTrue="1" operator="lessThan">
      <formula>94.999</formula>
    </cfRule>
  </conditionalFormatting>
  <conditionalFormatting sqref="N68">
    <cfRule type="cellIs" dxfId="1417" priority="117" stopIfTrue="1" operator="equal">
      <formula>0</formula>
    </cfRule>
    <cfRule type="cellIs" dxfId="1416" priority="118" stopIfTrue="1" operator="greaterThanOrEqual">
      <formula>100</formula>
    </cfRule>
    <cfRule type="cellIs" dxfId="1415" priority="119" stopIfTrue="1" operator="between">
      <formula>99.999</formula>
      <formula>94.999</formula>
    </cfRule>
    <cfRule type="cellIs" dxfId="1414" priority="120" stopIfTrue="1" operator="lessThan">
      <formula>94.999</formula>
    </cfRule>
  </conditionalFormatting>
  <conditionalFormatting sqref="N71">
    <cfRule type="cellIs" dxfId="1413" priority="113" stopIfTrue="1" operator="equal">
      <formula>0</formula>
    </cfRule>
    <cfRule type="cellIs" dxfId="1412" priority="114" stopIfTrue="1" operator="greaterThanOrEqual">
      <formula>100</formula>
    </cfRule>
    <cfRule type="cellIs" dxfId="1411" priority="115" stopIfTrue="1" operator="between">
      <formula>99.999</formula>
      <formula>94.999</formula>
    </cfRule>
    <cfRule type="cellIs" dxfId="1410" priority="116" stopIfTrue="1" operator="lessThan">
      <formula>94.999</formula>
    </cfRule>
  </conditionalFormatting>
  <conditionalFormatting sqref="N70">
    <cfRule type="cellIs" dxfId="1409" priority="109" stopIfTrue="1" operator="equal">
      <formula>0</formula>
    </cfRule>
    <cfRule type="cellIs" dxfId="1408" priority="110" stopIfTrue="1" operator="greaterThanOrEqual">
      <formula>100</formula>
    </cfRule>
    <cfRule type="cellIs" dxfId="1407" priority="111" stopIfTrue="1" operator="between">
      <formula>99.999</formula>
      <formula>94.999</formula>
    </cfRule>
    <cfRule type="cellIs" dxfId="1406" priority="112" stopIfTrue="1" operator="lessThan">
      <formula>94.999</formula>
    </cfRule>
  </conditionalFormatting>
  <conditionalFormatting sqref="H88">
    <cfRule type="cellIs" dxfId="1405" priority="105" stopIfTrue="1" operator="equal">
      <formula>0</formula>
    </cfRule>
    <cfRule type="cellIs" dxfId="1404" priority="106" stopIfTrue="1" operator="greaterThanOrEqual">
      <formula>100</formula>
    </cfRule>
    <cfRule type="cellIs" dxfId="1403" priority="107" stopIfTrue="1" operator="between">
      <formula>99.999</formula>
      <formula>94.999</formula>
    </cfRule>
    <cfRule type="cellIs" dxfId="1402" priority="108" stopIfTrue="1" operator="lessThan">
      <formula>94.999</formula>
    </cfRule>
  </conditionalFormatting>
  <conditionalFormatting sqref="H84">
    <cfRule type="cellIs" dxfId="1401" priority="97" stopIfTrue="1" operator="equal">
      <formula>0</formula>
    </cfRule>
    <cfRule type="cellIs" dxfId="1400" priority="98" stopIfTrue="1" operator="greaterThanOrEqual">
      <formula>100</formula>
    </cfRule>
    <cfRule type="cellIs" dxfId="1399" priority="99" stopIfTrue="1" operator="between">
      <formula>99.999</formula>
      <formula>94.999</formula>
    </cfRule>
    <cfRule type="cellIs" dxfId="1398" priority="100" stopIfTrue="1" operator="lessThan">
      <formula>94.999</formula>
    </cfRule>
  </conditionalFormatting>
  <conditionalFormatting sqref="H86">
    <cfRule type="cellIs" dxfId="1397" priority="89" stopIfTrue="1" operator="equal">
      <formula>0</formula>
    </cfRule>
    <cfRule type="cellIs" dxfId="1396" priority="90" stopIfTrue="1" operator="greaterThanOrEqual">
      <formula>100</formula>
    </cfRule>
    <cfRule type="cellIs" dxfId="1395" priority="91" stopIfTrue="1" operator="between">
      <formula>99.999</formula>
      <formula>94.999</formula>
    </cfRule>
    <cfRule type="cellIs" dxfId="1394" priority="92" stopIfTrue="1" operator="lessThan">
      <formula>94.999</formula>
    </cfRule>
  </conditionalFormatting>
  <conditionalFormatting sqref="F88">
    <cfRule type="cellIs" dxfId="1393" priority="85" stopIfTrue="1" operator="equal">
      <formula>0</formula>
    </cfRule>
    <cfRule type="cellIs" dxfId="1392" priority="86" stopIfTrue="1" operator="greaterThanOrEqual">
      <formula>100</formula>
    </cfRule>
    <cfRule type="cellIs" dxfId="1391" priority="87" stopIfTrue="1" operator="between">
      <formula>99.999</formula>
      <formula>94.999</formula>
    </cfRule>
    <cfRule type="cellIs" dxfId="1390" priority="88" stopIfTrue="1" operator="lessThan">
      <formula>94.999</formula>
    </cfRule>
  </conditionalFormatting>
  <conditionalFormatting sqref="F84">
    <cfRule type="cellIs" dxfId="1389" priority="77" stopIfTrue="1" operator="equal">
      <formula>0</formula>
    </cfRule>
    <cfRule type="cellIs" dxfId="1388" priority="78" stopIfTrue="1" operator="greaterThanOrEqual">
      <formula>100</formula>
    </cfRule>
    <cfRule type="cellIs" dxfId="1387" priority="79" stopIfTrue="1" operator="between">
      <formula>99.999</formula>
      <formula>94.999</formula>
    </cfRule>
    <cfRule type="cellIs" dxfId="1386" priority="80" stopIfTrue="1" operator="lessThan">
      <formula>94.999</formula>
    </cfRule>
  </conditionalFormatting>
  <conditionalFormatting sqref="F87">
    <cfRule type="cellIs" dxfId="1385" priority="73" stopIfTrue="1" operator="equal">
      <formula>0</formula>
    </cfRule>
    <cfRule type="cellIs" dxfId="1384" priority="74" stopIfTrue="1" operator="greaterThanOrEqual">
      <formula>100</formula>
    </cfRule>
    <cfRule type="cellIs" dxfId="1383" priority="75" stopIfTrue="1" operator="between">
      <formula>99.999</formula>
      <formula>94.999</formula>
    </cfRule>
    <cfRule type="cellIs" dxfId="1382" priority="76" stopIfTrue="1" operator="lessThan">
      <formula>94.999</formula>
    </cfRule>
  </conditionalFormatting>
  <conditionalFormatting sqref="F86">
    <cfRule type="cellIs" dxfId="1381" priority="69" stopIfTrue="1" operator="equal">
      <formula>0</formula>
    </cfRule>
    <cfRule type="cellIs" dxfId="1380" priority="70" stopIfTrue="1" operator="greaterThanOrEqual">
      <formula>100</formula>
    </cfRule>
    <cfRule type="cellIs" dxfId="1379" priority="71" stopIfTrue="1" operator="between">
      <formula>99.999</formula>
      <formula>94.999</formula>
    </cfRule>
    <cfRule type="cellIs" dxfId="1378" priority="72" stopIfTrue="1" operator="lessThan">
      <formula>94.999</formula>
    </cfRule>
  </conditionalFormatting>
  <conditionalFormatting sqref="P88">
    <cfRule type="cellIs" dxfId="1377" priority="65" stopIfTrue="1" operator="equal">
      <formula>0</formula>
    </cfRule>
    <cfRule type="cellIs" dxfId="1376" priority="66" stopIfTrue="1" operator="greaterThanOrEqual">
      <formula>100</formula>
    </cfRule>
    <cfRule type="cellIs" dxfId="1375" priority="67" stopIfTrue="1" operator="between">
      <formula>99.999</formula>
      <formula>94.999</formula>
    </cfRule>
    <cfRule type="cellIs" dxfId="1374" priority="68" stopIfTrue="1" operator="lessThan">
      <formula>94.999</formula>
    </cfRule>
  </conditionalFormatting>
  <conditionalFormatting sqref="P82:P83 P85">
    <cfRule type="cellIs" dxfId="1373" priority="61" stopIfTrue="1" operator="equal">
      <formula>0</formula>
    </cfRule>
    <cfRule type="cellIs" dxfId="1372" priority="62" stopIfTrue="1" operator="greaterThanOrEqual">
      <formula>100</formula>
    </cfRule>
    <cfRule type="cellIs" dxfId="1371" priority="63" stopIfTrue="1" operator="between">
      <formula>99.999</formula>
      <formula>94.999</formula>
    </cfRule>
    <cfRule type="cellIs" dxfId="1370" priority="64" stopIfTrue="1" operator="lessThan">
      <formula>94.999</formula>
    </cfRule>
  </conditionalFormatting>
  <conditionalFormatting sqref="P84">
    <cfRule type="cellIs" dxfId="1369" priority="57" stopIfTrue="1" operator="equal">
      <formula>0</formula>
    </cfRule>
    <cfRule type="cellIs" dxfId="1368" priority="58" stopIfTrue="1" operator="greaterThanOrEqual">
      <formula>100</formula>
    </cfRule>
    <cfRule type="cellIs" dxfId="1367" priority="59" stopIfTrue="1" operator="between">
      <formula>99.999</formula>
      <formula>94.999</formula>
    </cfRule>
    <cfRule type="cellIs" dxfId="1366" priority="60" stopIfTrue="1" operator="lessThan">
      <formula>94.999</formula>
    </cfRule>
  </conditionalFormatting>
  <conditionalFormatting sqref="P87">
    <cfRule type="cellIs" dxfId="1365" priority="53" stopIfTrue="1" operator="equal">
      <formula>0</formula>
    </cfRule>
    <cfRule type="cellIs" dxfId="1364" priority="54" stopIfTrue="1" operator="greaterThanOrEqual">
      <formula>100</formula>
    </cfRule>
    <cfRule type="cellIs" dxfId="1363" priority="55" stopIfTrue="1" operator="between">
      <formula>99.999</formula>
      <formula>94.999</formula>
    </cfRule>
    <cfRule type="cellIs" dxfId="1362" priority="56" stopIfTrue="1" operator="lessThan">
      <formula>94.999</formula>
    </cfRule>
  </conditionalFormatting>
  <conditionalFormatting sqref="P86">
    <cfRule type="cellIs" dxfId="1361" priority="49" stopIfTrue="1" operator="equal">
      <formula>0</formula>
    </cfRule>
    <cfRule type="cellIs" dxfId="1360" priority="50" stopIfTrue="1" operator="greaterThanOrEqual">
      <formula>100</formula>
    </cfRule>
    <cfRule type="cellIs" dxfId="1359" priority="51" stopIfTrue="1" operator="between">
      <formula>99.999</formula>
      <formula>94.999</formula>
    </cfRule>
    <cfRule type="cellIs" dxfId="1358" priority="52" stopIfTrue="1" operator="lessThan">
      <formula>94.999</formula>
    </cfRule>
  </conditionalFormatting>
  <conditionalFormatting sqref="N88">
    <cfRule type="cellIs" dxfId="1357" priority="45" stopIfTrue="1" operator="equal">
      <formula>0</formula>
    </cfRule>
    <cfRule type="cellIs" dxfId="1356" priority="46" stopIfTrue="1" operator="greaterThanOrEqual">
      <formula>100</formula>
    </cfRule>
    <cfRule type="cellIs" dxfId="1355" priority="47" stopIfTrue="1" operator="between">
      <formula>99.999</formula>
      <formula>94.999</formula>
    </cfRule>
    <cfRule type="cellIs" dxfId="1354" priority="48" stopIfTrue="1" operator="lessThan">
      <formula>94.999</formula>
    </cfRule>
  </conditionalFormatting>
  <conditionalFormatting sqref="N82:N83 N85">
    <cfRule type="cellIs" dxfId="1353" priority="41" stopIfTrue="1" operator="equal">
      <formula>0</formula>
    </cfRule>
    <cfRule type="cellIs" dxfId="1352" priority="42" stopIfTrue="1" operator="greaterThanOrEqual">
      <formula>100</formula>
    </cfRule>
    <cfRule type="cellIs" dxfId="1351" priority="43" stopIfTrue="1" operator="between">
      <formula>99.999</formula>
      <formula>94.999</formula>
    </cfRule>
    <cfRule type="cellIs" dxfId="1350" priority="44" stopIfTrue="1" operator="lessThan">
      <formula>94.999</formula>
    </cfRule>
  </conditionalFormatting>
  <conditionalFormatting sqref="N84">
    <cfRule type="cellIs" dxfId="1349" priority="37" stopIfTrue="1" operator="equal">
      <formula>0</formula>
    </cfRule>
    <cfRule type="cellIs" dxfId="1348" priority="38" stopIfTrue="1" operator="greaterThanOrEqual">
      <formula>100</formula>
    </cfRule>
    <cfRule type="cellIs" dxfId="1347" priority="39" stopIfTrue="1" operator="between">
      <formula>99.999</formula>
      <formula>94.999</formula>
    </cfRule>
    <cfRule type="cellIs" dxfId="1346" priority="40" stopIfTrue="1" operator="lessThan">
      <formula>94.999</formula>
    </cfRule>
  </conditionalFormatting>
  <conditionalFormatting sqref="N87">
    <cfRule type="cellIs" dxfId="1345" priority="33" stopIfTrue="1" operator="equal">
      <formula>0</formula>
    </cfRule>
    <cfRule type="cellIs" dxfId="1344" priority="34" stopIfTrue="1" operator="greaterThanOrEqual">
      <formula>100</formula>
    </cfRule>
    <cfRule type="cellIs" dxfId="1343" priority="35" stopIfTrue="1" operator="between">
      <formula>99.999</formula>
      <formula>94.999</formula>
    </cfRule>
    <cfRule type="cellIs" dxfId="1342" priority="36" stopIfTrue="1" operator="lessThan">
      <formula>94.999</formula>
    </cfRule>
  </conditionalFormatting>
  <conditionalFormatting sqref="Y98:Y106">
    <cfRule type="cellIs" dxfId="1341" priority="13" stopIfTrue="1" operator="equal">
      <formula>0</formula>
    </cfRule>
    <cfRule type="cellIs" dxfId="1340" priority="14" stopIfTrue="1" operator="greaterThanOrEqual">
      <formula>100</formula>
    </cfRule>
    <cfRule type="cellIs" dxfId="1339" priority="15" stopIfTrue="1" operator="between">
      <formula>99.999</formula>
      <formula>94.999</formula>
    </cfRule>
    <cfRule type="cellIs" dxfId="1338" priority="16" stopIfTrue="1" operator="lessThan">
      <formula>94.999</formula>
    </cfRule>
  </conditionalFormatting>
  <conditionalFormatting sqref="AG98:AG106">
    <cfRule type="cellIs" dxfId="1337" priority="5" stopIfTrue="1" operator="equal">
      <formula>0</formula>
    </cfRule>
    <cfRule type="cellIs" dxfId="1336" priority="6" stopIfTrue="1" operator="greaterThanOrEqual">
      <formula>100</formula>
    </cfRule>
    <cfRule type="cellIs" dxfId="1335" priority="7" stopIfTrue="1" operator="between">
      <formula>99.999</formula>
      <formula>94.999</formula>
    </cfRule>
    <cfRule type="cellIs" dxfId="1334" priority="8" stopIfTrue="1" operator="lessThan">
      <formula>94.999</formula>
    </cfRule>
  </conditionalFormatting>
  <conditionalFormatting sqref="AE98:AE106">
    <cfRule type="cellIs" dxfId="1333" priority="1" stopIfTrue="1" operator="equal">
      <formula>0</formula>
    </cfRule>
    <cfRule type="cellIs" dxfId="1332" priority="2" stopIfTrue="1" operator="greaterThanOrEqual">
      <formula>100</formula>
    </cfRule>
    <cfRule type="cellIs" dxfId="1331" priority="3" stopIfTrue="1" operator="between">
      <formula>99.999</formula>
      <formula>94.999</formula>
    </cfRule>
    <cfRule type="cellIs" dxfId="1330" priority="4" stopIfTrue="1" operator="lessThan">
      <formula>94.999</formula>
    </cfRule>
  </conditionalFormatting>
  <conditionalFormatting sqref="W98:W106">
    <cfRule type="cellIs" dxfId="1329" priority="9" stopIfTrue="1" operator="equal">
      <formula>0</formula>
    </cfRule>
    <cfRule type="cellIs" dxfId="1328" priority="10" stopIfTrue="1" operator="greaterThanOrEqual">
      <formula>100</formula>
    </cfRule>
    <cfRule type="cellIs" dxfId="1327" priority="11" stopIfTrue="1" operator="between">
      <formula>99.999</formula>
      <formula>94.999</formula>
    </cfRule>
    <cfRule type="cellIs" dxfId="1326" priority="12" stopIfTrue="1" operator="lessThan">
      <formula>94.999</formula>
    </cfRule>
  </conditionalFormatting>
  <printOptions horizontalCentered="1" verticalCentered="1"/>
  <pageMargins left="0" right="0" top="0" bottom="0" header="0" footer="0"/>
  <pageSetup scale="28" orientation="landscape" r:id="rId1"/>
  <headerFooter alignWithMargins="0"/>
  <rowBreaks count="1" manualBreakCount="1">
    <brk id="15"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Omnigen</vt:lpstr>
      <vt:lpstr>Animate</vt:lpstr>
      <vt:lpstr>AB20</vt:lpstr>
      <vt:lpstr>Specialty Blends -Dairy</vt:lpstr>
      <vt:lpstr>Yeast Culture</vt:lpstr>
      <vt:lpstr>NS Sales - GM</vt:lpstr>
      <vt:lpstr>Region Keys</vt:lpstr>
      <vt:lpstr>Geography Keys</vt:lpstr>
      <vt:lpstr>MN Vol - GM</vt:lpstr>
      <vt:lpstr>Charts</vt:lpstr>
      <vt:lpstr>Regions w Qtr</vt:lpstr>
      <vt:lpstr>Total GM</vt:lpstr>
      <vt:lpstr>Yeast Products</vt:lpstr>
      <vt:lpstr>Rolling Graphs</vt:lpstr>
      <vt:lpstr>'AB20'!Print_Area</vt:lpstr>
      <vt:lpstr>Animate!Print_Area</vt:lpstr>
      <vt:lpstr>'MN Vol - GM'!Print_Area</vt:lpstr>
      <vt:lpstr>'NS Sales - GM'!Print_Area</vt:lpstr>
      <vt:lpstr>Omnigen!Print_Area</vt:lpstr>
      <vt:lpstr>'Specialty Blends -Dairy'!Print_Area</vt:lpstr>
      <vt:lpstr>'Total GM'!Print_Area</vt:lpstr>
      <vt:lpstr>'Yeast Culture'!Print_Area</vt:lpstr>
      <vt:lpstr>'Yeast Products'!Print_Area</vt:lpstr>
    </vt:vector>
  </TitlesOfParts>
  <Company>Phibro Animal Health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Clayton Lamkin</dc:creator>
  <cp:lastModifiedBy>Nathaniel Blauser</cp:lastModifiedBy>
  <cp:lastPrinted>2020-01-20T22:00:51Z</cp:lastPrinted>
  <dcterms:created xsi:type="dcterms:W3CDTF">2007-12-11T13:59:01Z</dcterms:created>
  <dcterms:modified xsi:type="dcterms:W3CDTF">2020-03-19T15:03:28Z</dcterms:modified>
</cp:coreProperties>
</file>