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ata\users_klossner1\Shared Excel\"/>
    </mc:Choice>
  </mc:AlternateContent>
  <bookViews>
    <workbookView xWindow="0" yWindow="0" windowWidth="28800" windowHeight="11835"/>
  </bookViews>
  <sheets>
    <sheet name="Feed Order Formula Line Detail " sheetId="1" r:id="rId1"/>
  </sheets>
  <definedNames>
    <definedName name="_xlnm._FilterDatabase" localSheetId="0" hidden="1">'Feed Order Formula Line Detail '!$A$1:$G$160</definedName>
  </definedNames>
  <calcPr calcId="152511"/>
</workbook>
</file>

<file path=xl/calcChain.xml><?xml version="1.0" encoding="utf-8"?>
<calcChain xmlns="http://schemas.openxmlformats.org/spreadsheetml/2006/main">
  <c r="A160" i="1" l="1"/>
  <c r="A154" i="1"/>
  <c r="A152" i="1"/>
  <c r="A142" i="1"/>
  <c r="A135" i="1"/>
  <c r="A134" i="1"/>
  <c r="A133" i="1"/>
  <c r="A128" i="1"/>
  <c r="A124" i="1"/>
  <c r="A117" i="1"/>
  <c r="A114" i="1"/>
  <c r="A108" i="1"/>
  <c r="A106" i="1"/>
  <c r="A105" i="1"/>
  <c r="A104" i="1"/>
  <c r="A103" i="1"/>
  <c r="A102" i="1"/>
  <c r="A101" i="1"/>
  <c r="A100" i="1"/>
  <c r="A99" i="1"/>
  <c r="A98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  <c r="A159" i="1"/>
  <c r="A158" i="1"/>
  <c r="A157" i="1"/>
  <c r="A156" i="1"/>
  <c r="A155" i="1"/>
  <c r="A153" i="1"/>
  <c r="A151" i="1"/>
  <c r="A150" i="1"/>
  <c r="A149" i="1"/>
  <c r="A148" i="1"/>
  <c r="A147" i="1"/>
  <c r="A146" i="1"/>
  <c r="A145" i="1"/>
  <c r="A144" i="1"/>
  <c r="A143" i="1"/>
  <c r="A141" i="1"/>
  <c r="A140" i="1"/>
  <c r="A139" i="1"/>
  <c r="A138" i="1"/>
  <c r="A137" i="1"/>
  <c r="A136" i="1"/>
  <c r="A132" i="1"/>
  <c r="A131" i="1"/>
  <c r="A130" i="1"/>
  <c r="A129" i="1"/>
  <c r="A127" i="1"/>
  <c r="A126" i="1"/>
  <c r="A125" i="1"/>
  <c r="A123" i="1"/>
  <c r="A122" i="1"/>
  <c r="A121" i="1"/>
  <c r="A120" i="1"/>
  <c r="A119" i="1"/>
  <c r="A118" i="1"/>
  <c r="A116" i="1"/>
  <c r="A115" i="1"/>
  <c r="A113" i="1"/>
  <c r="A112" i="1"/>
  <c r="A111" i="1"/>
  <c r="A110" i="1"/>
  <c r="A109" i="1"/>
  <c r="A107" i="1"/>
  <c r="A97" i="1"/>
  <c r="A96" i="1"/>
</calcChain>
</file>

<file path=xl/sharedStrings.xml><?xml version="1.0" encoding="utf-8"?>
<sst xmlns="http://schemas.openxmlformats.org/spreadsheetml/2006/main" count="643" uniqueCount="182">
  <si>
    <t>Mixed Date</t>
  </si>
  <si>
    <t>Order Number</t>
  </si>
  <si>
    <t>Item Number</t>
  </si>
  <si>
    <t>Item Description</t>
  </si>
  <si>
    <t>Customer Name</t>
  </si>
  <si>
    <t>Mixed Quantity</t>
  </si>
  <si>
    <t>Extended Price</t>
  </si>
  <si>
    <t>0000924887</t>
  </si>
  <si>
    <t>237712</t>
  </si>
  <si>
    <t>ANIMATE BULK</t>
  </si>
  <si>
    <t>LENZEN ACRES LLP</t>
  </si>
  <si>
    <t>0000924890</t>
  </si>
  <si>
    <t>SKYVIEW DAIRY, INC</t>
  </si>
  <si>
    <t>0000925776</t>
  </si>
  <si>
    <t>HAUBENSCHILD FARM DAIRY INC</t>
  </si>
  <si>
    <t>0000925773</t>
  </si>
  <si>
    <t>SUNRISE DAIRY, LLC - GAYLORD</t>
  </si>
  <si>
    <t>0000926035</t>
  </si>
  <si>
    <t>0000926096</t>
  </si>
  <si>
    <t>0000926100</t>
  </si>
  <si>
    <t>TIOGA DAIRY LLC</t>
  </si>
  <si>
    <t>0000926232</t>
  </si>
  <si>
    <t>BODE DAIRY &amp; FEEDLOTS</t>
  </si>
  <si>
    <t>0000926457</t>
  </si>
  <si>
    <t>0000926732</t>
  </si>
  <si>
    <t>0000926920</t>
  </si>
  <si>
    <t>ENGELMANN FARMS, LLC</t>
  </si>
  <si>
    <t>0000926998</t>
  </si>
  <si>
    <t>0000927017</t>
  </si>
  <si>
    <t>0000927343</t>
  </si>
  <si>
    <t>0000927345</t>
  </si>
  <si>
    <t>NOSBUSH DAIRY</t>
  </si>
  <si>
    <t>0000927732</t>
  </si>
  <si>
    <t>0000927922</t>
  </si>
  <si>
    <t>0000928095</t>
  </si>
  <si>
    <t>0000928099</t>
  </si>
  <si>
    <t>0000928412</t>
  </si>
  <si>
    <t>0000928688</t>
  </si>
  <si>
    <t>0000928850</t>
  </si>
  <si>
    <t>0000928925</t>
  </si>
  <si>
    <t>0000929567</t>
  </si>
  <si>
    <t>0000929630</t>
  </si>
  <si>
    <t>0000929758</t>
  </si>
  <si>
    <t>0000929783</t>
  </si>
  <si>
    <t>0000929875</t>
  </si>
  <si>
    <t>CZANSTKOWSKI, JOHN R.</t>
  </si>
  <si>
    <t>0000929931</t>
  </si>
  <si>
    <t>0000929966</t>
  </si>
  <si>
    <t>0000930160</t>
  </si>
  <si>
    <t>0000930262</t>
  </si>
  <si>
    <t>0000930372</t>
  </si>
  <si>
    <t>0000930634</t>
  </si>
  <si>
    <t>0000930700</t>
  </si>
  <si>
    <t>0000930947</t>
  </si>
  <si>
    <t>0000930970</t>
  </si>
  <si>
    <t>0000931183</t>
  </si>
  <si>
    <t>0000931327</t>
  </si>
  <si>
    <t>0000931649</t>
  </si>
  <si>
    <t>0000931710</t>
  </si>
  <si>
    <t>0000931954</t>
  </si>
  <si>
    <t>0000932013</t>
  </si>
  <si>
    <t>0000932046</t>
  </si>
  <si>
    <t>0000915120</t>
  </si>
  <si>
    <t>237710</t>
  </si>
  <si>
    <t>ANIMATE 55.1#</t>
  </si>
  <si>
    <t>0000915132</t>
  </si>
  <si>
    <t>0000915273</t>
  </si>
  <si>
    <t>ENGELMANN DAIRY INC</t>
  </si>
  <si>
    <t>0000915410</t>
  </si>
  <si>
    <t>0000915543</t>
  </si>
  <si>
    <t>0000915622</t>
  </si>
  <si>
    <t>WENDLANDT, DANNY</t>
  </si>
  <si>
    <t>0000915739</t>
  </si>
  <si>
    <t>0000915959</t>
  </si>
  <si>
    <t>0000916116</t>
  </si>
  <si>
    <t>0000916132</t>
  </si>
  <si>
    <t>0000916207</t>
  </si>
  <si>
    <t>ANNEXSTAD DAIRY FARM INC</t>
  </si>
  <si>
    <t>0000916244</t>
  </si>
  <si>
    <t>0000916249</t>
  </si>
  <si>
    <t>0000916313</t>
  </si>
  <si>
    <t>0000916557</t>
  </si>
  <si>
    <t>Seitzer, Peter</t>
  </si>
  <si>
    <t>0000916578</t>
  </si>
  <si>
    <t>0000916605</t>
  </si>
  <si>
    <t>0000917126</t>
  </si>
  <si>
    <t>0000917256</t>
  </si>
  <si>
    <t>0000917315</t>
  </si>
  <si>
    <t>0000917350</t>
  </si>
  <si>
    <t>0000917453</t>
  </si>
  <si>
    <t>0000917606</t>
  </si>
  <si>
    <t>0000917752</t>
  </si>
  <si>
    <t>0000918010</t>
  </si>
  <si>
    <t>0000918191</t>
  </si>
  <si>
    <t>0000918372</t>
  </si>
  <si>
    <t>0000918528</t>
  </si>
  <si>
    <t>0000918636</t>
  </si>
  <si>
    <t>0000918667</t>
  </si>
  <si>
    <t>0000918974</t>
  </si>
  <si>
    <t>0000918992</t>
  </si>
  <si>
    <t>0000919019</t>
  </si>
  <si>
    <t>0000919037</t>
  </si>
  <si>
    <t>0000919069</t>
  </si>
  <si>
    <t>0000919153</t>
  </si>
  <si>
    <t>0000919327</t>
  </si>
  <si>
    <t>0000919524</t>
  </si>
  <si>
    <t>0000919701</t>
  </si>
  <si>
    <t>0000919793</t>
  </si>
  <si>
    <t>0000919828</t>
  </si>
  <si>
    <t>0000920185</t>
  </si>
  <si>
    <t>0000920263</t>
  </si>
  <si>
    <t>0000920284</t>
  </si>
  <si>
    <t>0000920326</t>
  </si>
  <si>
    <t>0000920424</t>
  </si>
  <si>
    <t>0000920428</t>
  </si>
  <si>
    <t>0000920585</t>
  </si>
  <si>
    <t>0000920722</t>
  </si>
  <si>
    <t>0000920941</t>
  </si>
  <si>
    <t>0000920952</t>
  </si>
  <si>
    <t>0000921021</t>
  </si>
  <si>
    <t>0000921169</t>
  </si>
  <si>
    <t>0000921226</t>
  </si>
  <si>
    <t>0000921261</t>
  </si>
  <si>
    <t>0000921291</t>
  </si>
  <si>
    <t>0000921390</t>
  </si>
  <si>
    <t>0000921401</t>
  </si>
  <si>
    <t>0000921635</t>
  </si>
  <si>
    <t>0000921696</t>
  </si>
  <si>
    <t>0000922084</t>
  </si>
  <si>
    <t>0000922118</t>
  </si>
  <si>
    <t>0000922245</t>
  </si>
  <si>
    <t>0000922298</t>
  </si>
  <si>
    <t>0000922412</t>
  </si>
  <si>
    <t>0000922508</t>
  </si>
  <si>
    <t>0000922498</t>
  </si>
  <si>
    <t>0000922755</t>
  </si>
  <si>
    <t>0000922796</t>
  </si>
  <si>
    <t>0000922905</t>
  </si>
  <si>
    <t>0000922948</t>
  </si>
  <si>
    <t>0000923009</t>
  </si>
  <si>
    <t>0000923004</t>
  </si>
  <si>
    <t>0000923089</t>
  </si>
  <si>
    <t>0000923179</t>
  </si>
  <si>
    <t>0000923289</t>
  </si>
  <si>
    <t>0000923383</t>
  </si>
  <si>
    <t>0000923401</t>
  </si>
  <si>
    <t>0000923388</t>
  </si>
  <si>
    <t>0000923634</t>
  </si>
  <si>
    <t>0000923737</t>
  </si>
  <si>
    <t>0000923727</t>
  </si>
  <si>
    <t>0000923732</t>
  </si>
  <si>
    <t>0000923944</t>
  </si>
  <si>
    <t>0000924106</t>
  </si>
  <si>
    <t>0000924110</t>
  </si>
  <si>
    <t>0000924194</t>
  </si>
  <si>
    <t>0000924358</t>
  </si>
  <si>
    <t>0000924388</t>
  </si>
  <si>
    <t>0000924472</t>
  </si>
  <si>
    <t>0000924503</t>
  </si>
  <si>
    <t>0000924506</t>
  </si>
  <si>
    <t>0000924586</t>
  </si>
  <si>
    <t>0000924716</t>
  </si>
  <si>
    <t>0000924964</t>
  </si>
  <si>
    <t>0000925136</t>
  </si>
  <si>
    <t>0000925282</t>
  </si>
  <si>
    <t>0000925284</t>
  </si>
  <si>
    <t>0000925286</t>
  </si>
  <si>
    <t>0000925287</t>
  </si>
  <si>
    <t>0000925289</t>
  </si>
  <si>
    <t>0000925707</t>
  </si>
  <si>
    <t>0000925712</t>
  </si>
  <si>
    <t>0000926529</t>
  </si>
  <si>
    <t>0000926731</t>
  </si>
  <si>
    <t>0000927827</t>
  </si>
  <si>
    <t>0000928216</t>
  </si>
  <si>
    <t>0000928896</t>
  </si>
  <si>
    <t>0000929539</t>
  </si>
  <si>
    <t>0000929542</t>
  </si>
  <si>
    <t>0000929951</t>
  </si>
  <si>
    <t>0000931094</t>
  </si>
  <si>
    <t>0000931345</t>
  </si>
  <si>
    <t>0000932035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</si>
</sst>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00"/>
    <numFmt numFmtId="173" formatCode="&quot;$&quot;#,##0.00"/>
  </numFmts>
  <fonts count="1" x14ac:knownFonts="1">
    <font>
      <sz val="9"/>
      <name val="Segoe U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14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173" fontId="0" fillId="0" borderId="0" xfId="0" applyNumberForma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160"/>
  <sheetViews>
    <sheetView tabSelected="1" workbookViewId="0">
      <selection activeCell="K10" sqref="K10"/>
    </sheetView>
  </sheetViews>
  <sheetFormatPr defaultRowHeight="12" x14ac:dyDescent="0.2"/>
  <cols>
    <col min="1" max="1" width="16.1640625" style="1" customWidth="1"/>
    <col min="2" max="2" width="18.6640625" customWidth="1"/>
    <col min="3" max="3" width="19.33203125" customWidth="1"/>
    <col min="4" max="4" width="20.1640625" customWidth="1"/>
    <col min="5" max="5" width="35.5" customWidth="1"/>
    <col min="6" max="6" width="18.1640625" style="2" customWidth="1"/>
    <col min="7" max="7" width="18" style="2" customWidth="1"/>
  </cols>
  <sheetData>
    <row r="1" spans="1:7" ht="17.45" customHeight="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ht="17.45" hidden="1" customHeight="1" x14ac:dyDescent="0.2">
      <c r="A2" s="1">
        <f>DATE(2020,8,5)</f>
        <v>44048</v>
      </c>
      <c r="B2" t="s">
        <v>62</v>
      </c>
      <c r="C2" t="s">
        <v>63</v>
      </c>
      <c r="D2" t="s">
        <v>64</v>
      </c>
      <c r="E2" t="s">
        <v>16</v>
      </c>
      <c r="F2" s="3">
        <v>1200</v>
      </c>
      <c r="G2" s="4">
        <v>839.64</v>
      </c>
    </row>
    <row r="3" spans="1:7" ht="17.45" hidden="1" customHeight="1" x14ac:dyDescent="0.2">
      <c r="A3" s="1">
        <f>DATE(2020,8,5)</f>
        <v>44048</v>
      </c>
      <c r="B3" t="s">
        <v>65</v>
      </c>
      <c r="C3" t="s">
        <v>63</v>
      </c>
      <c r="D3" t="s">
        <v>64</v>
      </c>
      <c r="E3" t="s">
        <v>12</v>
      </c>
      <c r="F3" s="3">
        <v>1410</v>
      </c>
      <c r="G3" s="4">
        <v>880.83</v>
      </c>
    </row>
    <row r="4" spans="1:7" ht="17.45" hidden="1" customHeight="1" x14ac:dyDescent="0.2">
      <c r="A4" s="1">
        <f>DATE(2020,8,7)</f>
        <v>44050</v>
      </c>
      <c r="B4" t="s">
        <v>66</v>
      </c>
      <c r="C4" t="s">
        <v>63</v>
      </c>
      <c r="D4" t="s">
        <v>64</v>
      </c>
      <c r="E4" t="s">
        <v>67</v>
      </c>
      <c r="F4" s="3">
        <v>4632</v>
      </c>
      <c r="G4" s="4">
        <v>3241.01</v>
      </c>
    </row>
    <row r="5" spans="1:7" ht="17.45" customHeight="1" x14ac:dyDescent="0.2">
      <c r="A5" s="1">
        <f>DATE(2020,8,10)</f>
        <v>44053</v>
      </c>
      <c r="B5" t="s">
        <v>68</v>
      </c>
      <c r="C5" t="s">
        <v>63</v>
      </c>
      <c r="D5" t="s">
        <v>64</v>
      </c>
      <c r="E5" t="s">
        <v>14</v>
      </c>
      <c r="F5" s="3">
        <v>1686</v>
      </c>
      <c r="G5" s="4">
        <v>1053.24</v>
      </c>
    </row>
    <row r="6" spans="1:7" ht="17.45" hidden="1" customHeight="1" x14ac:dyDescent="0.2">
      <c r="A6" s="1">
        <f>DATE(2020,8,13)</f>
        <v>44056</v>
      </c>
      <c r="B6" t="s">
        <v>69</v>
      </c>
      <c r="C6" t="s">
        <v>63</v>
      </c>
      <c r="D6" t="s">
        <v>64</v>
      </c>
      <c r="E6" t="s">
        <v>10</v>
      </c>
      <c r="F6" s="3">
        <v>2400</v>
      </c>
      <c r="G6" s="4">
        <v>1679.28</v>
      </c>
    </row>
    <row r="7" spans="1:7" ht="17.45" hidden="1" customHeight="1" x14ac:dyDescent="0.2">
      <c r="A7" s="1">
        <f>DATE(2020,8,13)</f>
        <v>44056</v>
      </c>
      <c r="B7" t="s">
        <v>70</v>
      </c>
      <c r="C7" t="s">
        <v>63</v>
      </c>
      <c r="D7" t="s">
        <v>64</v>
      </c>
      <c r="E7" t="s">
        <v>71</v>
      </c>
      <c r="F7" s="3">
        <v>625</v>
      </c>
      <c r="G7" s="4">
        <v>437.31</v>
      </c>
    </row>
    <row r="8" spans="1:7" ht="17.45" hidden="1" customHeight="1" x14ac:dyDescent="0.2">
      <c r="A8" s="1">
        <f>DATE(2020,8,17)</f>
        <v>44060</v>
      </c>
      <c r="B8" t="s">
        <v>72</v>
      </c>
      <c r="C8" t="s">
        <v>63</v>
      </c>
      <c r="D8" t="s">
        <v>64</v>
      </c>
      <c r="E8" t="s">
        <v>12</v>
      </c>
      <c r="F8" s="3">
        <v>2916</v>
      </c>
      <c r="G8" s="4">
        <v>1821.63</v>
      </c>
    </row>
    <row r="9" spans="1:7" ht="17.45" hidden="1" customHeight="1" x14ac:dyDescent="0.2">
      <c r="A9" s="1">
        <f>DATE(2020,8,20)</f>
        <v>44063</v>
      </c>
      <c r="B9" t="s">
        <v>73</v>
      </c>
      <c r="C9" t="s">
        <v>63</v>
      </c>
      <c r="D9" t="s">
        <v>64</v>
      </c>
      <c r="E9" t="s">
        <v>16</v>
      </c>
      <c r="F9" s="3">
        <v>1800</v>
      </c>
      <c r="G9" s="4">
        <v>1259.46</v>
      </c>
    </row>
    <row r="10" spans="1:7" ht="17.45" customHeight="1" x14ac:dyDescent="0.2">
      <c r="A10" s="1">
        <f>DATE(2020,8,24)</f>
        <v>44067</v>
      </c>
      <c r="B10" t="s">
        <v>74</v>
      </c>
      <c r="C10" t="s">
        <v>63</v>
      </c>
      <c r="D10" t="s">
        <v>64</v>
      </c>
      <c r="E10" t="s">
        <v>14</v>
      </c>
      <c r="F10" s="3">
        <v>1686</v>
      </c>
      <c r="G10" s="4">
        <v>1053.24</v>
      </c>
    </row>
    <row r="11" spans="1:7" ht="17.45" hidden="1" customHeight="1" x14ac:dyDescent="0.2">
      <c r="A11" s="1">
        <f>DATE(2020,8,24)</f>
        <v>44067</v>
      </c>
      <c r="B11" t="s">
        <v>75</v>
      </c>
      <c r="C11" t="s">
        <v>63</v>
      </c>
      <c r="D11" t="s">
        <v>64</v>
      </c>
      <c r="E11" t="s">
        <v>45</v>
      </c>
      <c r="F11" s="3">
        <v>64</v>
      </c>
      <c r="G11" s="4">
        <v>44.78</v>
      </c>
    </row>
    <row r="12" spans="1:7" ht="17.45" hidden="1" customHeight="1" x14ac:dyDescent="0.2">
      <c r="A12" s="1">
        <f>DATE(2020,8,25)</f>
        <v>44068</v>
      </c>
      <c r="B12" t="s">
        <v>76</v>
      </c>
      <c r="C12" t="s">
        <v>63</v>
      </c>
      <c r="D12" t="s">
        <v>64</v>
      </c>
      <c r="E12" t="s">
        <v>77</v>
      </c>
      <c r="F12" s="3">
        <v>583.9</v>
      </c>
      <c r="G12" s="4">
        <v>408.55</v>
      </c>
    </row>
    <row r="13" spans="1:7" ht="17.45" hidden="1" customHeight="1" x14ac:dyDescent="0.2">
      <c r="A13" s="1">
        <f>DATE(2020,8,26)</f>
        <v>44069</v>
      </c>
      <c r="B13" t="s">
        <v>78</v>
      </c>
      <c r="C13" t="s">
        <v>63</v>
      </c>
      <c r="D13" t="s">
        <v>64</v>
      </c>
      <c r="E13" t="s">
        <v>31</v>
      </c>
      <c r="F13" s="3">
        <v>282</v>
      </c>
      <c r="G13" s="4">
        <v>197.32</v>
      </c>
    </row>
    <row r="14" spans="1:7" ht="17.45" hidden="1" customHeight="1" x14ac:dyDescent="0.2">
      <c r="A14" s="1">
        <f>DATE(2020,8,26)</f>
        <v>44069</v>
      </c>
      <c r="B14" t="s">
        <v>79</v>
      </c>
      <c r="C14" t="s">
        <v>63</v>
      </c>
      <c r="D14" t="s">
        <v>64</v>
      </c>
      <c r="E14" t="s">
        <v>12</v>
      </c>
      <c r="F14" s="3">
        <v>1458</v>
      </c>
      <c r="G14" s="4">
        <v>910.81</v>
      </c>
    </row>
    <row r="15" spans="1:7" ht="17.45" hidden="1" customHeight="1" x14ac:dyDescent="0.2">
      <c r="A15" s="1">
        <f>DATE(2020,8,27)</f>
        <v>44070</v>
      </c>
      <c r="B15" t="s">
        <v>80</v>
      </c>
      <c r="C15" t="s">
        <v>63</v>
      </c>
      <c r="D15" t="s">
        <v>64</v>
      </c>
      <c r="E15" t="s">
        <v>16</v>
      </c>
      <c r="F15" s="3">
        <v>1200</v>
      </c>
      <c r="G15" s="4">
        <v>839.64</v>
      </c>
    </row>
    <row r="16" spans="1:7" ht="17.45" hidden="1" customHeight="1" x14ac:dyDescent="0.2">
      <c r="A16" s="1">
        <f>DATE(2020,9,1)</f>
        <v>44075</v>
      </c>
      <c r="B16" t="s">
        <v>81</v>
      </c>
      <c r="C16" t="s">
        <v>63</v>
      </c>
      <c r="D16" t="s">
        <v>64</v>
      </c>
      <c r="E16" t="s">
        <v>82</v>
      </c>
      <c r="F16" s="3">
        <v>229.6</v>
      </c>
      <c r="G16" s="4">
        <v>160.65</v>
      </c>
    </row>
    <row r="17" spans="1:7" ht="17.45" hidden="1" customHeight="1" x14ac:dyDescent="0.2">
      <c r="A17" s="1">
        <f>DATE(2020,9,2)</f>
        <v>44076</v>
      </c>
      <c r="B17" t="s">
        <v>83</v>
      </c>
      <c r="C17" t="s">
        <v>63</v>
      </c>
      <c r="D17" t="s">
        <v>64</v>
      </c>
      <c r="E17" t="s">
        <v>12</v>
      </c>
      <c r="F17" s="3">
        <v>4200</v>
      </c>
      <c r="G17" s="4">
        <v>2623.74</v>
      </c>
    </row>
    <row r="18" spans="1:7" ht="17.45" customHeight="1" x14ac:dyDescent="0.2">
      <c r="A18" s="1">
        <f>DATE(2020,9,2)</f>
        <v>44076</v>
      </c>
      <c r="B18" t="s">
        <v>84</v>
      </c>
      <c r="C18" t="s">
        <v>63</v>
      </c>
      <c r="D18" t="s">
        <v>64</v>
      </c>
      <c r="E18" t="s">
        <v>14</v>
      </c>
      <c r="F18" s="3">
        <v>1686</v>
      </c>
      <c r="G18" s="4">
        <v>1053.24</v>
      </c>
    </row>
    <row r="19" spans="1:7" ht="17.45" hidden="1" customHeight="1" x14ac:dyDescent="0.2">
      <c r="A19" s="1">
        <f>DATE(2020,9,14)</f>
        <v>44088</v>
      </c>
      <c r="B19" t="s">
        <v>85</v>
      </c>
      <c r="C19" t="s">
        <v>63</v>
      </c>
      <c r="D19" t="s">
        <v>64</v>
      </c>
      <c r="E19" t="s">
        <v>67</v>
      </c>
      <c r="F19" s="3">
        <v>4632</v>
      </c>
      <c r="G19" s="4">
        <v>3241.01</v>
      </c>
    </row>
    <row r="20" spans="1:7" ht="17.45" hidden="1" customHeight="1" x14ac:dyDescent="0.2">
      <c r="A20" s="1">
        <f>DATE(2020,9,14)</f>
        <v>44088</v>
      </c>
      <c r="B20" t="s">
        <v>86</v>
      </c>
      <c r="C20" t="s">
        <v>63</v>
      </c>
      <c r="D20" t="s">
        <v>64</v>
      </c>
      <c r="E20" t="s">
        <v>10</v>
      </c>
      <c r="F20" s="3">
        <v>2400</v>
      </c>
      <c r="G20" s="4">
        <v>1679.28</v>
      </c>
    </row>
    <row r="21" spans="1:7" ht="17.45" hidden="1" customHeight="1" x14ac:dyDescent="0.2">
      <c r="A21" s="1">
        <f>DATE(2020,9,15)</f>
        <v>44089</v>
      </c>
      <c r="B21" t="s">
        <v>87</v>
      </c>
      <c r="C21" t="s">
        <v>63</v>
      </c>
      <c r="D21" t="s">
        <v>64</v>
      </c>
      <c r="E21" t="s">
        <v>77</v>
      </c>
      <c r="F21" s="3">
        <v>875.85</v>
      </c>
      <c r="G21" s="4">
        <v>612.83000000000004</v>
      </c>
    </row>
    <row r="22" spans="1:7" ht="17.45" hidden="1" customHeight="1" x14ac:dyDescent="0.2">
      <c r="A22" s="1">
        <f>DATE(2020,9,17)</f>
        <v>44091</v>
      </c>
      <c r="B22" t="s">
        <v>88</v>
      </c>
      <c r="C22" t="s">
        <v>63</v>
      </c>
      <c r="D22" t="s">
        <v>64</v>
      </c>
      <c r="E22" t="s">
        <v>12</v>
      </c>
      <c r="F22" s="3">
        <v>3360</v>
      </c>
      <c r="G22" s="4">
        <v>2104.0300000000002</v>
      </c>
    </row>
    <row r="23" spans="1:7" ht="17.45" hidden="1" customHeight="1" x14ac:dyDescent="0.2">
      <c r="A23" s="1">
        <f>DATE(2020,9,17)</f>
        <v>44091</v>
      </c>
      <c r="B23" t="s">
        <v>89</v>
      </c>
      <c r="C23" t="s">
        <v>63</v>
      </c>
      <c r="D23" t="s">
        <v>64</v>
      </c>
      <c r="E23" t="s">
        <v>16</v>
      </c>
      <c r="F23" s="3">
        <v>1800</v>
      </c>
      <c r="G23" s="4">
        <v>1262.1600000000001</v>
      </c>
    </row>
    <row r="24" spans="1:7" ht="17.45" customHeight="1" x14ac:dyDescent="0.2">
      <c r="A24" s="1">
        <f>DATE(2020,9,21)</f>
        <v>44095</v>
      </c>
      <c r="B24" t="s">
        <v>90</v>
      </c>
      <c r="C24" t="s">
        <v>63</v>
      </c>
      <c r="D24" t="s">
        <v>64</v>
      </c>
      <c r="E24" t="s">
        <v>14</v>
      </c>
      <c r="F24" s="3">
        <v>1686</v>
      </c>
      <c r="G24" s="4">
        <v>1055.77</v>
      </c>
    </row>
    <row r="25" spans="1:7" ht="17.45" hidden="1" customHeight="1" x14ac:dyDescent="0.2">
      <c r="A25" s="1">
        <f>DATE(2020,9,23)</f>
        <v>44097</v>
      </c>
      <c r="B25" t="s">
        <v>91</v>
      </c>
      <c r="C25" t="s">
        <v>63</v>
      </c>
      <c r="D25" t="s">
        <v>64</v>
      </c>
      <c r="E25" t="s">
        <v>12</v>
      </c>
      <c r="F25" s="3">
        <v>2520</v>
      </c>
      <c r="G25" s="4">
        <v>1578.02</v>
      </c>
    </row>
    <row r="26" spans="1:7" ht="17.45" hidden="1" customHeight="1" x14ac:dyDescent="0.2">
      <c r="A26" s="1">
        <f>DATE(2020,9,28)</f>
        <v>44102</v>
      </c>
      <c r="B26" t="s">
        <v>92</v>
      </c>
      <c r="C26" t="s">
        <v>63</v>
      </c>
      <c r="D26" t="s">
        <v>64</v>
      </c>
      <c r="E26" t="s">
        <v>31</v>
      </c>
      <c r="F26" s="3">
        <v>919.5</v>
      </c>
      <c r="G26" s="4">
        <v>644.75</v>
      </c>
    </row>
    <row r="27" spans="1:7" ht="17.45" hidden="1" customHeight="1" x14ac:dyDescent="0.2">
      <c r="A27" s="1">
        <f>DATE(2020,9,30)</f>
        <v>44104</v>
      </c>
      <c r="B27" t="s">
        <v>93</v>
      </c>
      <c r="C27" t="s">
        <v>63</v>
      </c>
      <c r="D27" t="s">
        <v>64</v>
      </c>
      <c r="E27" t="s">
        <v>12</v>
      </c>
      <c r="F27" s="3">
        <v>3360</v>
      </c>
      <c r="G27" s="4">
        <v>2104.0300000000002</v>
      </c>
    </row>
    <row r="28" spans="1:7" ht="17.45" hidden="1" customHeight="1" x14ac:dyDescent="0.2">
      <c r="A28" s="1">
        <f>DATE(2020,10,2)</f>
        <v>44106</v>
      </c>
      <c r="B28" t="s">
        <v>94</v>
      </c>
      <c r="C28" t="s">
        <v>63</v>
      </c>
      <c r="D28" t="s">
        <v>64</v>
      </c>
      <c r="E28" t="s">
        <v>77</v>
      </c>
      <c r="F28" s="3">
        <v>875.85</v>
      </c>
      <c r="G28" s="4">
        <v>614.15</v>
      </c>
    </row>
    <row r="29" spans="1:7" ht="17.45" hidden="1" customHeight="1" x14ac:dyDescent="0.2">
      <c r="A29" s="1">
        <f>DATE(2020,10,6)</f>
        <v>44110</v>
      </c>
      <c r="B29" t="s">
        <v>95</v>
      </c>
      <c r="C29" t="s">
        <v>63</v>
      </c>
      <c r="D29" t="s">
        <v>64</v>
      </c>
      <c r="E29" t="s">
        <v>82</v>
      </c>
      <c r="F29" s="3">
        <v>358.4</v>
      </c>
      <c r="G29" s="4">
        <v>251.31</v>
      </c>
    </row>
    <row r="30" spans="1:7" ht="17.45" hidden="1" customHeight="1" x14ac:dyDescent="0.2">
      <c r="A30" s="1">
        <f>DATE(2020,10,8)</f>
        <v>44112</v>
      </c>
      <c r="B30" t="s">
        <v>96</v>
      </c>
      <c r="C30" t="s">
        <v>63</v>
      </c>
      <c r="D30" t="s">
        <v>64</v>
      </c>
      <c r="E30" t="s">
        <v>16</v>
      </c>
      <c r="F30" s="3">
        <v>600</v>
      </c>
      <c r="G30" s="4">
        <v>420.72</v>
      </c>
    </row>
    <row r="31" spans="1:7" ht="17.45" hidden="1" customHeight="1" x14ac:dyDescent="0.2">
      <c r="A31" s="1">
        <f>DATE(2020,10,8)</f>
        <v>44112</v>
      </c>
      <c r="B31" t="s">
        <v>97</v>
      </c>
      <c r="C31" t="s">
        <v>63</v>
      </c>
      <c r="D31" t="s">
        <v>64</v>
      </c>
      <c r="E31" t="s">
        <v>20</v>
      </c>
      <c r="F31" s="3">
        <v>2025</v>
      </c>
      <c r="G31" s="4">
        <v>1268.06</v>
      </c>
    </row>
    <row r="32" spans="1:7" ht="17.45" hidden="1" customHeight="1" x14ac:dyDescent="0.2">
      <c r="A32" s="1">
        <f>DATE(2020,10,14)</f>
        <v>44118</v>
      </c>
      <c r="B32" t="s">
        <v>98</v>
      </c>
      <c r="C32" t="s">
        <v>63</v>
      </c>
      <c r="D32" t="s">
        <v>64</v>
      </c>
      <c r="E32" t="s">
        <v>12</v>
      </c>
      <c r="F32" s="3">
        <v>2520</v>
      </c>
      <c r="G32" s="4">
        <v>1578.02</v>
      </c>
    </row>
    <row r="33" spans="1:7" ht="17.45" hidden="1" customHeight="1" x14ac:dyDescent="0.2">
      <c r="A33" s="1">
        <f>DATE(2020,10,14)</f>
        <v>44118</v>
      </c>
      <c r="B33" t="s">
        <v>99</v>
      </c>
      <c r="C33" t="s">
        <v>63</v>
      </c>
      <c r="D33" t="s">
        <v>64</v>
      </c>
      <c r="E33" t="s">
        <v>77</v>
      </c>
      <c r="F33" s="3">
        <v>875.85</v>
      </c>
      <c r="G33" s="4">
        <v>614.15</v>
      </c>
    </row>
    <row r="34" spans="1:7" ht="17.45" hidden="1" customHeight="1" x14ac:dyDescent="0.2">
      <c r="A34" s="1">
        <f>DATE(2020,10,14)</f>
        <v>44118</v>
      </c>
      <c r="B34" t="s">
        <v>100</v>
      </c>
      <c r="C34" t="s">
        <v>63</v>
      </c>
      <c r="D34" t="s">
        <v>64</v>
      </c>
      <c r="E34" t="s">
        <v>16</v>
      </c>
      <c r="F34" s="3">
        <v>1200</v>
      </c>
      <c r="G34" s="4">
        <v>841.44</v>
      </c>
    </row>
    <row r="35" spans="1:7" ht="17.45" hidden="1" customHeight="1" x14ac:dyDescent="0.2">
      <c r="A35" s="1">
        <f>DATE(2020,10,14)</f>
        <v>44118</v>
      </c>
      <c r="B35" t="s">
        <v>101</v>
      </c>
      <c r="C35" t="s">
        <v>63</v>
      </c>
      <c r="D35" t="s">
        <v>64</v>
      </c>
      <c r="E35" t="s">
        <v>71</v>
      </c>
      <c r="F35" s="3">
        <v>750</v>
      </c>
      <c r="G35" s="4">
        <v>525.9</v>
      </c>
    </row>
    <row r="36" spans="1:7" ht="17.45" customHeight="1" x14ac:dyDescent="0.2">
      <c r="A36" s="1">
        <f>DATE(2020,10,15)</f>
        <v>44119</v>
      </c>
      <c r="B36" t="s">
        <v>102</v>
      </c>
      <c r="C36" t="s">
        <v>63</v>
      </c>
      <c r="D36" t="s">
        <v>64</v>
      </c>
      <c r="E36" t="s">
        <v>14</v>
      </c>
      <c r="F36" s="3">
        <v>1500</v>
      </c>
      <c r="G36" s="4">
        <v>939.3</v>
      </c>
    </row>
    <row r="37" spans="1:7" ht="17.45" hidden="1" customHeight="1" x14ac:dyDescent="0.2">
      <c r="A37" s="1">
        <f>DATE(2020,10,16)</f>
        <v>44120</v>
      </c>
      <c r="B37" t="s">
        <v>103</v>
      </c>
      <c r="C37" t="s">
        <v>63</v>
      </c>
      <c r="D37" t="s">
        <v>64</v>
      </c>
      <c r="E37" t="s">
        <v>10</v>
      </c>
      <c r="F37" s="3">
        <v>2580</v>
      </c>
      <c r="G37" s="4">
        <v>1809.1</v>
      </c>
    </row>
    <row r="38" spans="1:7" ht="17.45" hidden="1" customHeight="1" x14ac:dyDescent="0.2">
      <c r="A38" s="1">
        <f>DATE(2020,10,21)</f>
        <v>44125</v>
      </c>
      <c r="B38" t="s">
        <v>104</v>
      </c>
      <c r="C38" t="s">
        <v>63</v>
      </c>
      <c r="D38" t="s">
        <v>64</v>
      </c>
      <c r="E38" t="s">
        <v>12</v>
      </c>
      <c r="F38" s="3">
        <v>2520</v>
      </c>
      <c r="G38" s="4">
        <v>1578.02</v>
      </c>
    </row>
    <row r="39" spans="1:7" ht="17.45" hidden="1" customHeight="1" x14ac:dyDescent="0.2">
      <c r="A39" s="1">
        <f>DATE(2020,10,23)</f>
        <v>44127</v>
      </c>
      <c r="B39" t="s">
        <v>105</v>
      </c>
      <c r="C39" t="s">
        <v>63</v>
      </c>
      <c r="D39" t="s">
        <v>64</v>
      </c>
      <c r="E39" t="s">
        <v>45</v>
      </c>
      <c r="F39" s="3">
        <v>64</v>
      </c>
      <c r="G39" s="4">
        <v>44.88</v>
      </c>
    </row>
    <row r="40" spans="1:7" ht="17.45" hidden="1" customHeight="1" x14ac:dyDescent="0.2">
      <c r="A40" s="1">
        <f>DATE(2020,10,27)</f>
        <v>44131</v>
      </c>
      <c r="B40" t="s">
        <v>106</v>
      </c>
      <c r="C40" t="s">
        <v>63</v>
      </c>
      <c r="D40" t="s">
        <v>64</v>
      </c>
      <c r="E40" t="s">
        <v>12</v>
      </c>
      <c r="F40" s="3">
        <v>3360</v>
      </c>
      <c r="G40" s="4">
        <v>2104.0300000000002</v>
      </c>
    </row>
    <row r="41" spans="1:7" ht="17.45" hidden="1" customHeight="1" x14ac:dyDescent="0.2">
      <c r="A41" s="1">
        <f>DATE(2020,10,28)</f>
        <v>44132</v>
      </c>
      <c r="B41" t="s">
        <v>107</v>
      </c>
      <c r="C41" t="s">
        <v>63</v>
      </c>
      <c r="D41" t="s">
        <v>64</v>
      </c>
      <c r="E41" t="s">
        <v>26</v>
      </c>
      <c r="F41" s="3">
        <v>1158</v>
      </c>
      <c r="G41" s="4">
        <v>811.99</v>
      </c>
    </row>
    <row r="42" spans="1:7" ht="17.45" customHeight="1" x14ac:dyDescent="0.2">
      <c r="A42" s="1">
        <f>DATE(2020,10,29)</f>
        <v>44133</v>
      </c>
      <c r="B42" t="s">
        <v>108</v>
      </c>
      <c r="C42" t="s">
        <v>63</v>
      </c>
      <c r="D42" t="s">
        <v>64</v>
      </c>
      <c r="E42" t="s">
        <v>14</v>
      </c>
      <c r="F42" s="3">
        <v>1740</v>
      </c>
      <c r="G42" s="4">
        <v>1089.5899999999999</v>
      </c>
    </row>
    <row r="43" spans="1:7" ht="17.45" hidden="1" customHeight="1" x14ac:dyDescent="0.2">
      <c r="A43" s="1">
        <f>DATE(2020,11,4)</f>
        <v>44139</v>
      </c>
      <c r="B43" t="s">
        <v>109</v>
      </c>
      <c r="C43" t="s">
        <v>63</v>
      </c>
      <c r="D43" t="s">
        <v>64</v>
      </c>
      <c r="E43" t="s">
        <v>16</v>
      </c>
      <c r="F43" s="3">
        <v>1200</v>
      </c>
      <c r="G43" s="4">
        <v>841.44</v>
      </c>
    </row>
    <row r="44" spans="1:7" ht="17.45" hidden="1" customHeight="1" x14ac:dyDescent="0.2">
      <c r="A44" s="1">
        <f>DATE(2020,11,5)</f>
        <v>44140</v>
      </c>
      <c r="B44" t="s">
        <v>110</v>
      </c>
      <c r="C44" t="s">
        <v>63</v>
      </c>
      <c r="D44" t="s">
        <v>64</v>
      </c>
      <c r="E44" t="s">
        <v>71</v>
      </c>
      <c r="F44" s="3">
        <v>750</v>
      </c>
      <c r="G44" s="4">
        <v>525.9</v>
      </c>
    </row>
    <row r="45" spans="1:7" ht="17.45" hidden="1" customHeight="1" x14ac:dyDescent="0.2">
      <c r="A45" s="1">
        <f>DATE(2020,11,5)</f>
        <v>44140</v>
      </c>
      <c r="B45" t="s">
        <v>111</v>
      </c>
      <c r="C45" t="s">
        <v>63</v>
      </c>
      <c r="D45" t="s">
        <v>64</v>
      </c>
      <c r="E45" t="s">
        <v>77</v>
      </c>
      <c r="F45" s="3">
        <v>870</v>
      </c>
      <c r="G45" s="4">
        <v>610.04</v>
      </c>
    </row>
    <row r="46" spans="1:7" ht="16.5" hidden="1" customHeight="1" x14ac:dyDescent="0.2">
      <c r="A46" s="1">
        <f>DATE(2020,11,6)</f>
        <v>44141</v>
      </c>
      <c r="B46" t="s">
        <v>112</v>
      </c>
      <c r="C46" t="s">
        <v>63</v>
      </c>
      <c r="D46" t="s">
        <v>64</v>
      </c>
      <c r="E46" t="s">
        <v>20</v>
      </c>
      <c r="F46" s="3">
        <v>1215</v>
      </c>
      <c r="G46" s="4">
        <v>760.83</v>
      </c>
    </row>
    <row r="47" spans="1:7" ht="16.5" hidden="1" customHeight="1" x14ac:dyDescent="0.2">
      <c r="A47" s="1">
        <f>DATE(2020,11,9)</f>
        <v>44144</v>
      </c>
      <c r="B47" t="s">
        <v>113</v>
      </c>
      <c r="C47" t="s">
        <v>63</v>
      </c>
      <c r="D47" t="s">
        <v>64</v>
      </c>
      <c r="E47" t="s">
        <v>26</v>
      </c>
      <c r="F47" s="3">
        <v>2316</v>
      </c>
      <c r="G47" s="4">
        <v>1623.98</v>
      </c>
    </row>
    <row r="48" spans="1:7" ht="16.5" hidden="1" customHeight="1" x14ac:dyDescent="0.2">
      <c r="A48" s="1">
        <f>DATE(2020,11,10)</f>
        <v>44145</v>
      </c>
      <c r="B48" t="s">
        <v>114</v>
      </c>
      <c r="C48" t="s">
        <v>63</v>
      </c>
      <c r="D48" t="s">
        <v>64</v>
      </c>
      <c r="E48" t="s">
        <v>12</v>
      </c>
      <c r="F48" s="3">
        <v>2520</v>
      </c>
      <c r="G48" s="4">
        <v>1578.02</v>
      </c>
    </row>
    <row r="49" spans="1:7" ht="16.5" hidden="1" customHeight="1" x14ac:dyDescent="0.2">
      <c r="A49" s="1">
        <f>DATE(2020,11,12)</f>
        <v>44147</v>
      </c>
      <c r="B49" t="s">
        <v>115</v>
      </c>
      <c r="C49" t="s">
        <v>63</v>
      </c>
      <c r="D49" t="s">
        <v>64</v>
      </c>
      <c r="E49" t="s">
        <v>82</v>
      </c>
      <c r="F49" s="3">
        <v>431.2</v>
      </c>
      <c r="G49" s="4">
        <v>302.36</v>
      </c>
    </row>
    <row r="50" spans="1:7" ht="16.5" customHeight="1" x14ac:dyDescent="0.2">
      <c r="A50" s="1">
        <f>DATE(2020,11,13)</f>
        <v>44148</v>
      </c>
      <c r="B50" t="s">
        <v>116</v>
      </c>
      <c r="C50" t="s">
        <v>63</v>
      </c>
      <c r="D50" t="s">
        <v>64</v>
      </c>
      <c r="E50" t="s">
        <v>14</v>
      </c>
      <c r="F50" s="3">
        <v>1740</v>
      </c>
      <c r="G50" s="4">
        <v>1089.5899999999999</v>
      </c>
    </row>
    <row r="51" spans="1:7" ht="16.5" hidden="1" customHeight="1" x14ac:dyDescent="0.2">
      <c r="A51" s="1">
        <f>DATE(2020,11,18)</f>
        <v>44153</v>
      </c>
      <c r="B51" t="s">
        <v>117</v>
      </c>
      <c r="C51" t="s">
        <v>63</v>
      </c>
      <c r="D51" t="s">
        <v>64</v>
      </c>
      <c r="E51" t="s">
        <v>12</v>
      </c>
      <c r="F51" s="3">
        <v>4200</v>
      </c>
      <c r="G51" s="4">
        <v>2630.04</v>
      </c>
    </row>
    <row r="52" spans="1:7" ht="16.5" hidden="1" customHeight="1" x14ac:dyDescent="0.2">
      <c r="A52" s="1">
        <f>DATE(2020,11,18)</f>
        <v>44153</v>
      </c>
      <c r="B52" t="s">
        <v>118</v>
      </c>
      <c r="C52" t="s">
        <v>63</v>
      </c>
      <c r="D52" t="s">
        <v>64</v>
      </c>
      <c r="E52" t="s">
        <v>16</v>
      </c>
      <c r="F52" s="3">
        <v>600</v>
      </c>
      <c r="G52" s="4">
        <v>420.72</v>
      </c>
    </row>
    <row r="53" spans="1:7" ht="16.5" hidden="1" customHeight="1" x14ac:dyDescent="0.2">
      <c r="A53" s="1">
        <f>DATE(2020,11,20)</f>
        <v>44155</v>
      </c>
      <c r="B53" t="s">
        <v>119</v>
      </c>
      <c r="C53" t="s">
        <v>63</v>
      </c>
      <c r="D53" t="s">
        <v>64</v>
      </c>
      <c r="E53" t="s">
        <v>10</v>
      </c>
      <c r="F53" s="3">
        <v>2580</v>
      </c>
      <c r="G53" s="4">
        <v>1809.1</v>
      </c>
    </row>
    <row r="54" spans="1:7" ht="16.5" hidden="1" customHeight="1" x14ac:dyDescent="0.2">
      <c r="A54" s="1">
        <f>DATE(2020,11,23)</f>
        <v>44158</v>
      </c>
      <c r="B54" t="s">
        <v>120</v>
      </c>
      <c r="C54" t="s">
        <v>63</v>
      </c>
      <c r="D54" t="s">
        <v>64</v>
      </c>
      <c r="E54" t="s">
        <v>26</v>
      </c>
      <c r="F54" s="3">
        <v>2316</v>
      </c>
      <c r="G54" s="4">
        <v>1623.98</v>
      </c>
    </row>
    <row r="55" spans="1:7" ht="16.5" hidden="1" customHeight="1" x14ac:dyDescent="0.2">
      <c r="A55" s="1">
        <f>DATE(2020,11,23)</f>
        <v>44158</v>
      </c>
      <c r="B55" t="s">
        <v>121</v>
      </c>
      <c r="C55" t="s">
        <v>63</v>
      </c>
      <c r="D55" t="s">
        <v>64</v>
      </c>
      <c r="E55" t="s">
        <v>77</v>
      </c>
      <c r="F55" s="3">
        <v>870</v>
      </c>
      <c r="G55" s="4">
        <v>610.04</v>
      </c>
    </row>
    <row r="56" spans="1:7" ht="16.5" customHeight="1" x14ac:dyDescent="0.2">
      <c r="A56" s="1">
        <f>DATE(2020,11,24)</f>
        <v>44159</v>
      </c>
      <c r="B56" t="s">
        <v>122</v>
      </c>
      <c r="C56" t="s">
        <v>63</v>
      </c>
      <c r="D56" t="s">
        <v>64</v>
      </c>
      <c r="E56" t="s">
        <v>14</v>
      </c>
      <c r="F56" s="3">
        <v>1740</v>
      </c>
      <c r="G56" s="4">
        <v>1089.5899999999999</v>
      </c>
    </row>
    <row r="57" spans="1:7" ht="16.5" hidden="1" customHeight="1" x14ac:dyDescent="0.2">
      <c r="A57" s="1">
        <f>DATE(2020,11,24)</f>
        <v>44159</v>
      </c>
      <c r="B57" t="s">
        <v>123</v>
      </c>
      <c r="C57" t="s">
        <v>63</v>
      </c>
      <c r="D57" t="s">
        <v>64</v>
      </c>
      <c r="E57" t="s">
        <v>31</v>
      </c>
      <c r="F57" s="3">
        <v>919.5</v>
      </c>
      <c r="G57" s="4">
        <v>644.75</v>
      </c>
    </row>
    <row r="58" spans="1:7" ht="16.5" hidden="1" customHeight="1" x14ac:dyDescent="0.2">
      <c r="A58" s="1">
        <f>DATE(2020,11,25)</f>
        <v>44160</v>
      </c>
      <c r="B58" t="s">
        <v>124</v>
      </c>
      <c r="C58" t="s">
        <v>63</v>
      </c>
      <c r="D58" t="s">
        <v>64</v>
      </c>
      <c r="E58" t="s">
        <v>20</v>
      </c>
      <c r="F58" s="3">
        <v>810</v>
      </c>
      <c r="G58" s="4">
        <v>507.22</v>
      </c>
    </row>
    <row r="59" spans="1:7" ht="16.5" hidden="1" customHeight="1" x14ac:dyDescent="0.2">
      <c r="A59" s="1">
        <f>DATE(2020,11,30)</f>
        <v>44165</v>
      </c>
      <c r="B59" t="s">
        <v>125</v>
      </c>
      <c r="C59" t="s">
        <v>63</v>
      </c>
      <c r="D59" t="s">
        <v>64</v>
      </c>
      <c r="E59" t="s">
        <v>16</v>
      </c>
      <c r="F59" s="3">
        <v>1200</v>
      </c>
      <c r="G59" s="4">
        <v>841.44</v>
      </c>
    </row>
    <row r="60" spans="1:7" ht="16.5" hidden="1" customHeight="1" x14ac:dyDescent="0.2">
      <c r="A60" s="1">
        <f>DATE(2020,12,1)</f>
        <v>44166</v>
      </c>
      <c r="B60" t="s">
        <v>126</v>
      </c>
      <c r="C60" t="s">
        <v>63</v>
      </c>
      <c r="D60" t="s">
        <v>64</v>
      </c>
      <c r="E60" t="s">
        <v>12</v>
      </c>
      <c r="F60" s="3">
        <v>4200</v>
      </c>
      <c r="G60" s="4">
        <v>2630.04</v>
      </c>
    </row>
    <row r="61" spans="1:7" ht="16.5" hidden="1" customHeight="1" x14ac:dyDescent="0.2">
      <c r="A61" s="1">
        <f>DATE(2020,12,1)</f>
        <v>44166</v>
      </c>
      <c r="B61" t="s">
        <v>127</v>
      </c>
      <c r="C61" t="s">
        <v>63</v>
      </c>
      <c r="D61" t="s">
        <v>64</v>
      </c>
      <c r="E61" t="s">
        <v>71</v>
      </c>
      <c r="F61" s="3">
        <v>500</v>
      </c>
      <c r="G61" s="4">
        <v>350.6</v>
      </c>
    </row>
    <row r="62" spans="1:7" ht="16.5" hidden="1" customHeight="1" x14ac:dyDescent="0.2">
      <c r="A62" s="1">
        <f>DATE(2020,12,8)</f>
        <v>44173</v>
      </c>
      <c r="B62" t="s">
        <v>128</v>
      </c>
      <c r="C62" t="s">
        <v>63</v>
      </c>
      <c r="D62" t="s">
        <v>64</v>
      </c>
      <c r="E62" t="s">
        <v>20</v>
      </c>
      <c r="F62" s="3">
        <v>1320</v>
      </c>
      <c r="G62" s="4">
        <v>826.58</v>
      </c>
    </row>
    <row r="63" spans="1:7" ht="16.5" hidden="1" customHeight="1" x14ac:dyDescent="0.2">
      <c r="A63" s="1">
        <f>DATE(2020,12,8)</f>
        <v>44173</v>
      </c>
      <c r="B63" t="s">
        <v>129</v>
      </c>
      <c r="C63" t="s">
        <v>63</v>
      </c>
      <c r="D63" t="s">
        <v>64</v>
      </c>
      <c r="E63" t="s">
        <v>12</v>
      </c>
      <c r="F63" s="3">
        <v>3360</v>
      </c>
      <c r="G63" s="4">
        <v>2104.0300000000002</v>
      </c>
    </row>
    <row r="64" spans="1:7" ht="16.5" hidden="1" customHeight="1" x14ac:dyDescent="0.2">
      <c r="A64" s="1">
        <f>DATE(2020,12,10)</f>
        <v>44175</v>
      </c>
      <c r="B64" t="s">
        <v>130</v>
      </c>
      <c r="C64" t="s">
        <v>63</v>
      </c>
      <c r="D64" t="s">
        <v>64</v>
      </c>
      <c r="E64" t="s">
        <v>16</v>
      </c>
      <c r="F64" s="3">
        <v>1200</v>
      </c>
      <c r="G64" s="4">
        <v>841.44</v>
      </c>
    </row>
    <row r="65" spans="1:7" ht="16.5" customHeight="1" x14ac:dyDescent="0.2">
      <c r="A65" s="1">
        <f>DATE(2020,12,11)</f>
        <v>44176</v>
      </c>
      <c r="B65" t="s">
        <v>131</v>
      </c>
      <c r="C65" t="s">
        <v>63</v>
      </c>
      <c r="D65" t="s">
        <v>64</v>
      </c>
      <c r="E65" t="s">
        <v>14</v>
      </c>
      <c r="F65" s="3">
        <v>1740</v>
      </c>
      <c r="G65" s="4">
        <v>1089.5899999999999</v>
      </c>
    </row>
    <row r="66" spans="1:7" ht="16.5" hidden="1" customHeight="1" x14ac:dyDescent="0.2">
      <c r="A66" s="1">
        <f>DATE(2020,12,14)</f>
        <v>44179</v>
      </c>
      <c r="B66" t="s">
        <v>132</v>
      </c>
      <c r="C66" t="s">
        <v>63</v>
      </c>
      <c r="D66" t="s">
        <v>64</v>
      </c>
      <c r="E66" t="s">
        <v>26</v>
      </c>
      <c r="F66" s="3">
        <v>2316</v>
      </c>
      <c r="G66" s="4">
        <v>1623.98</v>
      </c>
    </row>
    <row r="67" spans="1:7" ht="16.5" hidden="1" customHeight="1" x14ac:dyDescent="0.2">
      <c r="A67" s="1">
        <f>DATE(2020,12,15)</f>
        <v>44180</v>
      </c>
      <c r="B67" t="s">
        <v>133</v>
      </c>
      <c r="C67" t="s">
        <v>63</v>
      </c>
      <c r="D67" t="s">
        <v>64</v>
      </c>
      <c r="E67" t="s">
        <v>20</v>
      </c>
      <c r="F67" s="3">
        <v>1320</v>
      </c>
      <c r="G67" s="4">
        <v>826.58</v>
      </c>
    </row>
    <row r="68" spans="1:7" ht="16.5" hidden="1" customHeight="1" x14ac:dyDescent="0.2">
      <c r="A68" s="1">
        <f>DATE(2020,12,16)</f>
        <v>44181</v>
      </c>
      <c r="B68" t="s">
        <v>134</v>
      </c>
      <c r="C68" t="s">
        <v>63</v>
      </c>
      <c r="D68" t="s">
        <v>64</v>
      </c>
      <c r="E68" t="s">
        <v>12</v>
      </c>
      <c r="F68" s="3">
        <v>3060</v>
      </c>
      <c r="G68" s="4">
        <v>1916.17</v>
      </c>
    </row>
    <row r="69" spans="1:7" ht="16.5" hidden="1" customHeight="1" x14ac:dyDescent="0.2">
      <c r="A69" s="1">
        <f>DATE(2020,12,18)</f>
        <v>44183</v>
      </c>
      <c r="B69" t="s">
        <v>135</v>
      </c>
      <c r="C69" t="s">
        <v>63</v>
      </c>
      <c r="D69" t="s">
        <v>64</v>
      </c>
      <c r="E69" t="s">
        <v>71</v>
      </c>
      <c r="F69" s="3">
        <v>750</v>
      </c>
      <c r="G69" s="4">
        <v>525.9</v>
      </c>
    </row>
    <row r="70" spans="1:7" ht="16.5" hidden="1" customHeight="1" x14ac:dyDescent="0.2">
      <c r="A70" s="1">
        <f>DATE(2020,12,21)</f>
        <v>44186</v>
      </c>
      <c r="B70" t="s">
        <v>136</v>
      </c>
      <c r="C70" t="s">
        <v>63</v>
      </c>
      <c r="D70" t="s">
        <v>64</v>
      </c>
      <c r="E70" t="s">
        <v>26</v>
      </c>
      <c r="F70" s="3">
        <v>3474</v>
      </c>
      <c r="G70" s="4">
        <v>2435.9699999999998</v>
      </c>
    </row>
    <row r="71" spans="1:7" ht="16.5" hidden="1" customHeight="1" x14ac:dyDescent="0.2">
      <c r="A71" s="1">
        <f>DATE(2020,12,22)</f>
        <v>44187</v>
      </c>
      <c r="B71" t="s">
        <v>137</v>
      </c>
      <c r="C71" t="s">
        <v>63</v>
      </c>
      <c r="D71" t="s">
        <v>64</v>
      </c>
      <c r="E71" t="s">
        <v>20</v>
      </c>
      <c r="F71" s="3">
        <v>1320</v>
      </c>
      <c r="G71" s="4">
        <v>826.58</v>
      </c>
    </row>
    <row r="72" spans="1:7" ht="16.5" hidden="1" customHeight="1" x14ac:dyDescent="0.2">
      <c r="A72" s="1">
        <f>DATE(2020,12,22)</f>
        <v>44187</v>
      </c>
      <c r="B72" t="s">
        <v>138</v>
      </c>
      <c r="C72" t="s">
        <v>63</v>
      </c>
      <c r="D72" t="s">
        <v>64</v>
      </c>
      <c r="E72" t="s">
        <v>77</v>
      </c>
      <c r="F72" s="3">
        <v>870</v>
      </c>
      <c r="G72" s="4">
        <v>610.04</v>
      </c>
    </row>
    <row r="73" spans="1:7" ht="16.5" customHeight="1" x14ac:dyDescent="0.2">
      <c r="A73" s="1">
        <f>DATE(2020,12,23)</f>
        <v>44188</v>
      </c>
      <c r="B73" t="s">
        <v>139</v>
      </c>
      <c r="C73" t="s">
        <v>63</v>
      </c>
      <c r="D73" t="s">
        <v>64</v>
      </c>
      <c r="E73" t="s">
        <v>14</v>
      </c>
      <c r="F73" s="3">
        <v>1740</v>
      </c>
      <c r="G73" s="4">
        <v>1089.5899999999999</v>
      </c>
    </row>
    <row r="74" spans="1:7" ht="16.5" hidden="1" customHeight="1" x14ac:dyDescent="0.2">
      <c r="A74" s="1">
        <f>DATE(2020,12,24)</f>
        <v>44189</v>
      </c>
      <c r="B74" t="s">
        <v>140</v>
      </c>
      <c r="C74" t="s">
        <v>63</v>
      </c>
      <c r="D74" t="s">
        <v>64</v>
      </c>
      <c r="E74" t="s">
        <v>12</v>
      </c>
      <c r="F74" s="3">
        <v>3825</v>
      </c>
      <c r="G74" s="4">
        <v>2395.2199999999998</v>
      </c>
    </row>
    <row r="75" spans="1:7" ht="16.5" hidden="1" customHeight="1" x14ac:dyDescent="0.2">
      <c r="A75" s="1">
        <f>DATE(2020,12,28)</f>
        <v>44193</v>
      </c>
      <c r="B75" t="s">
        <v>141</v>
      </c>
      <c r="C75" t="s">
        <v>63</v>
      </c>
      <c r="D75" t="s">
        <v>64</v>
      </c>
      <c r="E75" t="s">
        <v>10</v>
      </c>
      <c r="F75" s="3">
        <v>2580</v>
      </c>
      <c r="G75" s="4">
        <v>1809.1</v>
      </c>
    </row>
    <row r="76" spans="1:7" ht="16.5" hidden="1" customHeight="1" x14ac:dyDescent="0.2">
      <c r="A76" s="1">
        <f>DATE(2020,12,29)</f>
        <v>44194</v>
      </c>
      <c r="B76" t="s">
        <v>142</v>
      </c>
      <c r="C76" t="s">
        <v>63</v>
      </c>
      <c r="D76" t="s">
        <v>64</v>
      </c>
      <c r="E76" t="s">
        <v>45</v>
      </c>
      <c r="F76" s="3">
        <v>64</v>
      </c>
      <c r="G76" s="4">
        <v>44.88</v>
      </c>
    </row>
    <row r="77" spans="1:7" ht="16.5" hidden="1" customHeight="1" x14ac:dyDescent="0.2">
      <c r="A77" s="1">
        <f>DATE(2020,12,29)</f>
        <v>44194</v>
      </c>
      <c r="B77" t="s">
        <v>143</v>
      </c>
      <c r="C77" t="s">
        <v>63</v>
      </c>
      <c r="D77" t="s">
        <v>64</v>
      </c>
      <c r="E77" t="s">
        <v>20</v>
      </c>
      <c r="F77" s="3">
        <v>1320</v>
      </c>
      <c r="G77" s="4">
        <v>826.58</v>
      </c>
    </row>
    <row r="78" spans="1:7" ht="16.5" hidden="1" customHeight="1" x14ac:dyDescent="0.2">
      <c r="A78" s="1">
        <f>DATE(2020,12,30)</f>
        <v>44195</v>
      </c>
      <c r="B78" t="s">
        <v>144</v>
      </c>
      <c r="C78" t="s">
        <v>63</v>
      </c>
      <c r="D78" t="s">
        <v>64</v>
      </c>
      <c r="E78" t="s">
        <v>12</v>
      </c>
      <c r="F78" s="3">
        <v>5355</v>
      </c>
      <c r="G78" s="4">
        <v>3353.3</v>
      </c>
    </row>
    <row r="79" spans="1:7" ht="16.5" hidden="1" customHeight="1" x14ac:dyDescent="0.2">
      <c r="A79" s="1">
        <f>DATE(2020,12,30)</f>
        <v>44195</v>
      </c>
      <c r="B79" t="s">
        <v>145</v>
      </c>
      <c r="C79" t="s">
        <v>63</v>
      </c>
      <c r="D79" t="s">
        <v>64</v>
      </c>
      <c r="E79" t="s">
        <v>22</v>
      </c>
      <c r="F79" s="3">
        <v>1920</v>
      </c>
      <c r="G79" s="4">
        <v>1202.3</v>
      </c>
    </row>
    <row r="80" spans="1:7" ht="16.5" hidden="1" customHeight="1" x14ac:dyDescent="0.2">
      <c r="A80" s="1">
        <f>DATE(2020,12,31)</f>
        <v>44196</v>
      </c>
      <c r="B80" t="s">
        <v>146</v>
      </c>
      <c r="C80" t="s">
        <v>63</v>
      </c>
      <c r="D80" t="s">
        <v>64</v>
      </c>
      <c r="E80" t="s">
        <v>16</v>
      </c>
      <c r="F80" s="3">
        <v>1200</v>
      </c>
      <c r="G80" s="4">
        <v>841.44</v>
      </c>
    </row>
    <row r="81" spans="1:7" ht="16.5" hidden="1" customHeight="1" x14ac:dyDescent="0.2">
      <c r="A81" s="1">
        <f>DATE(2021,1,5)</f>
        <v>44201</v>
      </c>
      <c r="B81" t="s">
        <v>147</v>
      </c>
      <c r="C81" t="s">
        <v>63</v>
      </c>
      <c r="D81" t="s">
        <v>64</v>
      </c>
      <c r="E81" t="s">
        <v>20</v>
      </c>
      <c r="F81" s="3">
        <v>1320</v>
      </c>
      <c r="G81" s="4">
        <v>826.58</v>
      </c>
    </row>
    <row r="82" spans="1:7" ht="16.5" customHeight="1" x14ac:dyDescent="0.2">
      <c r="A82" s="1">
        <f>DATE(2021,1,6)</f>
        <v>44202</v>
      </c>
      <c r="B82" t="s">
        <v>148</v>
      </c>
      <c r="C82" t="s">
        <v>63</v>
      </c>
      <c r="D82" t="s">
        <v>64</v>
      </c>
      <c r="E82" t="s">
        <v>14</v>
      </c>
      <c r="F82" s="3">
        <v>1740</v>
      </c>
      <c r="G82" s="4">
        <v>1089.5899999999999</v>
      </c>
    </row>
    <row r="83" spans="1:7" ht="16.5" hidden="1" customHeight="1" x14ac:dyDescent="0.2">
      <c r="A83" s="1">
        <f>DATE(2021,1,7)</f>
        <v>44203</v>
      </c>
      <c r="B83" t="s">
        <v>149</v>
      </c>
      <c r="C83" t="s">
        <v>63</v>
      </c>
      <c r="D83" t="s">
        <v>64</v>
      </c>
      <c r="E83" t="s">
        <v>12</v>
      </c>
      <c r="F83" s="3">
        <v>3825</v>
      </c>
      <c r="G83" s="4">
        <v>2395.2199999999998</v>
      </c>
    </row>
    <row r="84" spans="1:7" ht="16.5" hidden="1" customHeight="1" x14ac:dyDescent="0.2">
      <c r="A84" s="1">
        <f>DATE(2021,1,7)</f>
        <v>44203</v>
      </c>
      <c r="B84" t="s">
        <v>150</v>
      </c>
      <c r="C84" t="s">
        <v>63</v>
      </c>
      <c r="D84" t="s">
        <v>64</v>
      </c>
      <c r="E84" t="s">
        <v>16</v>
      </c>
      <c r="F84" s="3">
        <v>600</v>
      </c>
      <c r="G84" s="4">
        <v>420.72</v>
      </c>
    </row>
    <row r="85" spans="1:7" ht="16.5" hidden="1" customHeight="1" x14ac:dyDescent="0.2">
      <c r="A85" s="1">
        <f>DATE(2021,1,8)</f>
        <v>44204</v>
      </c>
      <c r="B85" t="s">
        <v>151</v>
      </c>
      <c r="C85" t="s">
        <v>63</v>
      </c>
      <c r="D85" t="s">
        <v>64</v>
      </c>
      <c r="E85" t="s">
        <v>71</v>
      </c>
      <c r="F85" s="3">
        <v>750</v>
      </c>
      <c r="G85" s="4">
        <v>525.9</v>
      </c>
    </row>
    <row r="86" spans="1:7" ht="16.5" hidden="1" customHeight="1" x14ac:dyDescent="0.2">
      <c r="A86" s="1">
        <f>DATE(2021,1,13)</f>
        <v>44209</v>
      </c>
      <c r="B86" t="s">
        <v>152</v>
      </c>
      <c r="C86" t="s">
        <v>63</v>
      </c>
      <c r="D86" t="s">
        <v>64</v>
      </c>
      <c r="E86" t="s">
        <v>16</v>
      </c>
      <c r="F86" s="3">
        <v>600</v>
      </c>
      <c r="G86" s="4">
        <v>420.72</v>
      </c>
    </row>
    <row r="87" spans="1:7" ht="16.5" hidden="1" customHeight="1" x14ac:dyDescent="0.2">
      <c r="A87" s="1">
        <f>DATE(2021,1,13)</f>
        <v>44209</v>
      </c>
      <c r="B87" t="s">
        <v>153</v>
      </c>
      <c r="C87" t="s">
        <v>63</v>
      </c>
      <c r="D87" t="s">
        <v>64</v>
      </c>
      <c r="E87" t="s">
        <v>20</v>
      </c>
      <c r="F87" s="3">
        <v>1320</v>
      </c>
      <c r="G87" s="4">
        <v>826.58</v>
      </c>
    </row>
    <row r="88" spans="1:7" ht="16.5" hidden="1" customHeight="1" x14ac:dyDescent="0.2">
      <c r="A88" s="1">
        <f>DATE(2021,1,14)</f>
        <v>44210</v>
      </c>
      <c r="B88" t="s">
        <v>154</v>
      </c>
      <c r="C88" t="s">
        <v>63</v>
      </c>
      <c r="D88" t="s">
        <v>64</v>
      </c>
      <c r="E88" t="s">
        <v>12</v>
      </c>
      <c r="F88" s="3">
        <v>3060</v>
      </c>
      <c r="G88" s="4">
        <v>1916.17</v>
      </c>
    </row>
    <row r="89" spans="1:7" ht="16.5" hidden="1" customHeight="1" x14ac:dyDescent="0.2">
      <c r="A89" s="1">
        <f>DATE(2021,1,18)</f>
        <v>44214</v>
      </c>
      <c r="B89" t="s">
        <v>155</v>
      </c>
      <c r="C89" t="s">
        <v>63</v>
      </c>
      <c r="D89" t="s">
        <v>64</v>
      </c>
      <c r="E89" t="s">
        <v>22</v>
      </c>
      <c r="F89" s="3">
        <v>1920</v>
      </c>
      <c r="G89" s="4">
        <v>1204.8</v>
      </c>
    </row>
    <row r="90" spans="1:7" ht="16.5" hidden="1" customHeight="1" x14ac:dyDescent="0.2">
      <c r="A90" s="1">
        <f>DATE(2021,1,18)</f>
        <v>44214</v>
      </c>
      <c r="B90" t="s">
        <v>156</v>
      </c>
      <c r="C90" t="s">
        <v>63</v>
      </c>
      <c r="D90" t="s">
        <v>64</v>
      </c>
      <c r="E90" t="s">
        <v>31</v>
      </c>
      <c r="F90" s="3">
        <v>1023</v>
      </c>
      <c r="G90" s="4">
        <v>718.66</v>
      </c>
    </row>
    <row r="91" spans="1:7" ht="16.5" hidden="1" customHeight="1" x14ac:dyDescent="0.2">
      <c r="A91" s="1">
        <f>DATE(2021,1,19)</f>
        <v>44215</v>
      </c>
      <c r="B91" t="s">
        <v>157</v>
      </c>
      <c r="C91" t="s">
        <v>63</v>
      </c>
      <c r="D91" t="s">
        <v>64</v>
      </c>
      <c r="E91" t="s">
        <v>16</v>
      </c>
      <c r="F91" s="3">
        <v>1800</v>
      </c>
      <c r="G91" s="4">
        <v>1264.5</v>
      </c>
    </row>
    <row r="92" spans="1:7" ht="16.5" hidden="1" customHeight="1" x14ac:dyDescent="0.2">
      <c r="A92" s="1">
        <f>DATE(2021,1,19)</f>
        <v>44215</v>
      </c>
      <c r="B92" t="s">
        <v>158</v>
      </c>
      <c r="C92" t="s">
        <v>63</v>
      </c>
      <c r="D92" t="s">
        <v>64</v>
      </c>
      <c r="E92" t="s">
        <v>77</v>
      </c>
      <c r="F92" s="3">
        <v>870</v>
      </c>
      <c r="G92" s="4">
        <v>611.17999999999995</v>
      </c>
    </row>
    <row r="93" spans="1:7" ht="16.5" hidden="1" customHeight="1" x14ac:dyDescent="0.2">
      <c r="A93" s="1">
        <f>DATE(2021,1,19)</f>
        <v>44215</v>
      </c>
      <c r="B93" t="s">
        <v>159</v>
      </c>
      <c r="C93" t="s">
        <v>63</v>
      </c>
      <c r="D93" t="s">
        <v>64</v>
      </c>
      <c r="E93" t="s">
        <v>82</v>
      </c>
      <c r="F93" s="3">
        <v>453.6</v>
      </c>
      <c r="G93" s="4">
        <v>318.64999999999998</v>
      </c>
    </row>
    <row r="94" spans="1:7" ht="16.5" hidden="1" customHeight="1" x14ac:dyDescent="0.2">
      <c r="A94" s="1">
        <f>DATE(2021,1,21)</f>
        <v>44217</v>
      </c>
      <c r="B94" t="s">
        <v>160</v>
      </c>
      <c r="C94" t="s">
        <v>63</v>
      </c>
      <c r="D94" t="s">
        <v>64</v>
      </c>
      <c r="E94" t="s">
        <v>12</v>
      </c>
      <c r="F94" s="3">
        <v>2295</v>
      </c>
      <c r="G94" s="4">
        <v>1440.11</v>
      </c>
    </row>
    <row r="95" spans="1:7" ht="16.5" customHeight="1" x14ac:dyDescent="0.2">
      <c r="A95" s="1">
        <f>DATE(2021,1,25)</f>
        <v>44221</v>
      </c>
      <c r="B95" t="s">
        <v>161</v>
      </c>
      <c r="C95" t="s">
        <v>63</v>
      </c>
      <c r="D95" t="s">
        <v>64</v>
      </c>
      <c r="E95" t="s">
        <v>14</v>
      </c>
      <c r="F95" s="3">
        <v>1740</v>
      </c>
      <c r="G95" s="4">
        <v>1091.8499999999999</v>
      </c>
    </row>
    <row r="96" spans="1:7" ht="16.5" hidden="1" customHeight="1" x14ac:dyDescent="0.2">
      <c r="A96" s="1">
        <f>DATE(2021,1,27)</f>
        <v>44223</v>
      </c>
      <c r="B96" t="s">
        <v>7</v>
      </c>
      <c r="C96" t="s">
        <v>8</v>
      </c>
      <c r="D96" t="s">
        <v>9</v>
      </c>
      <c r="E96" t="s">
        <v>10</v>
      </c>
      <c r="F96" s="3">
        <v>2580</v>
      </c>
      <c r="G96" s="4">
        <v>1818.9</v>
      </c>
    </row>
    <row r="97" spans="1:7" ht="16.5" hidden="1" customHeight="1" x14ac:dyDescent="0.2">
      <c r="A97" s="1">
        <f>DATE(2021,1,27)</f>
        <v>44223</v>
      </c>
      <c r="B97" t="s">
        <v>11</v>
      </c>
      <c r="C97" t="s">
        <v>8</v>
      </c>
      <c r="D97" t="s">
        <v>9</v>
      </c>
      <c r="E97" t="s">
        <v>12</v>
      </c>
      <c r="F97" s="3">
        <v>929.97</v>
      </c>
      <c r="G97" s="4">
        <v>585.88</v>
      </c>
    </row>
    <row r="98" spans="1:7" ht="16.5" hidden="1" customHeight="1" x14ac:dyDescent="0.2">
      <c r="A98" s="1">
        <f>DATE(2021,1,27)</f>
        <v>44223</v>
      </c>
      <c r="B98" t="s">
        <v>11</v>
      </c>
      <c r="C98" t="s">
        <v>63</v>
      </c>
      <c r="D98" t="s">
        <v>64</v>
      </c>
      <c r="E98" t="s">
        <v>12</v>
      </c>
      <c r="F98" s="3">
        <v>1365.03</v>
      </c>
      <c r="G98" s="4">
        <v>856.56</v>
      </c>
    </row>
    <row r="99" spans="1:7" ht="16.5" hidden="1" customHeight="1" x14ac:dyDescent="0.2">
      <c r="A99" s="1">
        <f>DATE(2021,1,29)</f>
        <v>44225</v>
      </c>
      <c r="B99" t="s">
        <v>162</v>
      </c>
      <c r="C99" t="s">
        <v>63</v>
      </c>
      <c r="D99" t="s">
        <v>64</v>
      </c>
      <c r="E99" t="s">
        <v>45</v>
      </c>
      <c r="F99" s="3">
        <v>64</v>
      </c>
      <c r="G99" s="4">
        <v>44.96</v>
      </c>
    </row>
    <row r="100" spans="1:7" ht="16.5" hidden="1" customHeight="1" x14ac:dyDescent="0.2">
      <c r="A100" s="1">
        <f>DATE(2021,2,1)</f>
        <v>44228</v>
      </c>
      <c r="B100" t="s">
        <v>163</v>
      </c>
      <c r="C100" t="s">
        <v>63</v>
      </c>
      <c r="D100" t="s">
        <v>64</v>
      </c>
      <c r="E100" t="s">
        <v>71</v>
      </c>
      <c r="F100" s="3">
        <v>625</v>
      </c>
      <c r="G100" s="4">
        <v>439.06</v>
      </c>
    </row>
    <row r="101" spans="1:7" ht="16.5" hidden="1" customHeight="1" x14ac:dyDescent="0.2">
      <c r="A101" s="1">
        <f>DATE(2021,2,3)</f>
        <v>44230</v>
      </c>
      <c r="B101" t="s">
        <v>164</v>
      </c>
      <c r="C101" t="s">
        <v>63</v>
      </c>
      <c r="D101" t="s">
        <v>64</v>
      </c>
      <c r="E101" t="s">
        <v>16</v>
      </c>
      <c r="F101" s="3">
        <v>1200</v>
      </c>
      <c r="G101" s="4">
        <v>843</v>
      </c>
    </row>
    <row r="102" spans="1:7" ht="16.5" hidden="1" customHeight="1" x14ac:dyDescent="0.2">
      <c r="A102" s="1">
        <f>DATE(2021,2,3)</f>
        <v>44230</v>
      </c>
      <c r="B102" t="s">
        <v>165</v>
      </c>
      <c r="C102" t="s">
        <v>63</v>
      </c>
      <c r="D102" t="s">
        <v>64</v>
      </c>
      <c r="E102" t="s">
        <v>26</v>
      </c>
      <c r="F102" s="3">
        <v>2316</v>
      </c>
      <c r="G102" s="4">
        <v>1626.99</v>
      </c>
    </row>
    <row r="103" spans="1:7" ht="16.5" hidden="1" customHeight="1" x14ac:dyDescent="0.2">
      <c r="A103" s="1">
        <f>DATE(2021,2,3)</f>
        <v>44230</v>
      </c>
      <c r="B103" t="s">
        <v>166</v>
      </c>
      <c r="C103" t="s">
        <v>63</v>
      </c>
      <c r="D103" t="s">
        <v>64</v>
      </c>
      <c r="E103" t="s">
        <v>22</v>
      </c>
      <c r="F103" s="3">
        <v>1920</v>
      </c>
      <c r="G103" s="4">
        <v>1204.8</v>
      </c>
    </row>
    <row r="104" spans="1:7" ht="16.5" hidden="1" customHeight="1" x14ac:dyDescent="0.2">
      <c r="A104" s="1">
        <f>DATE(2021,2,3)</f>
        <v>44230</v>
      </c>
      <c r="B104" t="s">
        <v>167</v>
      </c>
      <c r="C104" t="s">
        <v>63</v>
      </c>
      <c r="D104" t="s">
        <v>64</v>
      </c>
      <c r="E104" t="s">
        <v>12</v>
      </c>
      <c r="F104" s="3">
        <v>2160</v>
      </c>
      <c r="G104" s="4">
        <v>1355.4</v>
      </c>
    </row>
    <row r="105" spans="1:7" ht="16.5" hidden="1" customHeight="1" x14ac:dyDescent="0.2">
      <c r="A105" s="1">
        <f>DATE(2021,2,3)</f>
        <v>44230</v>
      </c>
      <c r="B105" t="s">
        <v>168</v>
      </c>
      <c r="C105" t="s">
        <v>63</v>
      </c>
      <c r="D105" t="s">
        <v>64</v>
      </c>
      <c r="E105" t="s">
        <v>20</v>
      </c>
      <c r="F105" s="3">
        <v>1110</v>
      </c>
      <c r="G105" s="4">
        <v>696.53</v>
      </c>
    </row>
    <row r="106" spans="1:7" ht="16.5" hidden="1" customHeight="1" x14ac:dyDescent="0.2">
      <c r="A106" s="1">
        <f>DATE(2021,2,10)</f>
        <v>44237</v>
      </c>
      <c r="B106" t="s">
        <v>169</v>
      </c>
      <c r="C106" t="s">
        <v>63</v>
      </c>
      <c r="D106" t="s">
        <v>64</v>
      </c>
      <c r="E106" t="s">
        <v>12</v>
      </c>
      <c r="F106" s="3">
        <v>2880</v>
      </c>
      <c r="G106" s="4">
        <v>1807.2</v>
      </c>
    </row>
    <row r="107" spans="1:7" ht="16.5" customHeight="1" x14ac:dyDescent="0.2">
      <c r="A107" s="1">
        <f>DATE(2021,2,11)</f>
        <v>44238</v>
      </c>
      <c r="B107" t="s">
        <v>13</v>
      </c>
      <c r="C107" t="s">
        <v>8</v>
      </c>
      <c r="D107" t="s">
        <v>9</v>
      </c>
      <c r="E107" t="s">
        <v>14</v>
      </c>
      <c r="F107" s="3">
        <v>1650</v>
      </c>
      <c r="G107" s="4">
        <v>1039.5</v>
      </c>
    </row>
    <row r="108" spans="1:7" ht="16.5" hidden="1" customHeight="1" x14ac:dyDescent="0.2">
      <c r="A108" s="1">
        <f>DATE(2021,2,11)</f>
        <v>44238</v>
      </c>
      <c r="B108" t="s">
        <v>170</v>
      </c>
      <c r="C108" t="s">
        <v>63</v>
      </c>
      <c r="D108" t="s">
        <v>64</v>
      </c>
      <c r="E108" t="s">
        <v>20</v>
      </c>
      <c r="F108" s="3">
        <v>1110</v>
      </c>
      <c r="G108" s="4">
        <v>696.53</v>
      </c>
    </row>
    <row r="109" spans="1:7" ht="16.5" hidden="1" customHeight="1" x14ac:dyDescent="0.2">
      <c r="A109" s="1">
        <f>DATE(2021,2,12)</f>
        <v>44239</v>
      </c>
      <c r="B109" t="s">
        <v>15</v>
      </c>
      <c r="C109" t="s">
        <v>8</v>
      </c>
      <c r="D109" t="s">
        <v>9</v>
      </c>
      <c r="E109" t="s">
        <v>16</v>
      </c>
      <c r="F109" s="3">
        <v>1200</v>
      </c>
      <c r="G109" s="4">
        <v>846</v>
      </c>
    </row>
    <row r="110" spans="1:7" ht="16.5" hidden="1" customHeight="1" x14ac:dyDescent="0.2">
      <c r="A110" s="1">
        <f>DATE(2021,2,17)</f>
        <v>44244</v>
      </c>
      <c r="B110" t="s">
        <v>17</v>
      </c>
      <c r="C110" t="s">
        <v>8</v>
      </c>
      <c r="D110" t="s">
        <v>9</v>
      </c>
      <c r="E110" t="s">
        <v>12</v>
      </c>
      <c r="F110" s="3">
        <v>3600</v>
      </c>
      <c r="G110" s="4">
        <v>2268</v>
      </c>
    </row>
    <row r="111" spans="1:7" ht="16.5" hidden="1" customHeight="1" x14ac:dyDescent="0.2">
      <c r="A111" s="1">
        <f>DATE(2021,2,17)</f>
        <v>44244</v>
      </c>
      <c r="B111" t="s">
        <v>18</v>
      </c>
      <c r="C111" t="s">
        <v>8</v>
      </c>
      <c r="D111" t="s">
        <v>9</v>
      </c>
      <c r="E111" t="s">
        <v>16</v>
      </c>
      <c r="F111" s="3">
        <v>1200</v>
      </c>
      <c r="G111" s="4">
        <v>846</v>
      </c>
    </row>
    <row r="112" spans="1:7" ht="16.5" hidden="1" customHeight="1" x14ac:dyDescent="0.2">
      <c r="A112" s="1">
        <f>DATE(2021,2,19)</f>
        <v>44246</v>
      </c>
      <c r="B112" t="s">
        <v>19</v>
      </c>
      <c r="C112" t="s">
        <v>8</v>
      </c>
      <c r="D112" t="s">
        <v>9</v>
      </c>
      <c r="E112" t="s">
        <v>20</v>
      </c>
      <c r="F112" s="3">
        <v>1110</v>
      </c>
      <c r="G112" s="4">
        <v>699.3</v>
      </c>
    </row>
    <row r="113" spans="1:7" ht="16.5" hidden="1" customHeight="1" x14ac:dyDescent="0.2">
      <c r="A113" s="1">
        <f>DATE(2021,2,19)</f>
        <v>44246</v>
      </c>
      <c r="B113" t="s">
        <v>21</v>
      </c>
      <c r="C113" t="s">
        <v>8</v>
      </c>
      <c r="D113" t="s">
        <v>9</v>
      </c>
      <c r="E113" t="s">
        <v>22</v>
      </c>
      <c r="F113" s="3">
        <v>1920</v>
      </c>
      <c r="G113" s="4">
        <v>1209.5999999999999</v>
      </c>
    </row>
    <row r="114" spans="1:7" ht="16.5" hidden="1" customHeight="1" x14ac:dyDescent="0.2">
      <c r="A114" s="1">
        <f>DATE(2021,2,24)</f>
        <v>44251</v>
      </c>
      <c r="B114" t="s">
        <v>171</v>
      </c>
      <c r="C114" t="s">
        <v>63</v>
      </c>
      <c r="D114" t="s">
        <v>64</v>
      </c>
      <c r="E114" t="s">
        <v>71</v>
      </c>
      <c r="F114" s="3">
        <v>625</v>
      </c>
      <c r="G114" s="4">
        <v>439.06</v>
      </c>
    </row>
    <row r="115" spans="1:7" ht="16.5" hidden="1" customHeight="1" x14ac:dyDescent="0.2">
      <c r="A115" s="1">
        <f>DATE(2021,2,25)</f>
        <v>44252</v>
      </c>
      <c r="B115" t="s">
        <v>23</v>
      </c>
      <c r="C115" t="s">
        <v>8</v>
      </c>
      <c r="D115" t="s">
        <v>9</v>
      </c>
      <c r="E115" t="s">
        <v>12</v>
      </c>
      <c r="F115" s="3">
        <v>3645</v>
      </c>
      <c r="G115" s="4">
        <v>2296.35</v>
      </c>
    </row>
    <row r="116" spans="1:7" ht="16.5" customHeight="1" x14ac:dyDescent="0.2">
      <c r="A116" s="1">
        <f>DATE(2021,2,26)</f>
        <v>44253</v>
      </c>
      <c r="B116" t="s">
        <v>24</v>
      </c>
      <c r="C116" t="s">
        <v>8</v>
      </c>
      <c r="D116" t="s">
        <v>9</v>
      </c>
      <c r="E116" t="s">
        <v>14</v>
      </c>
      <c r="F116" s="3">
        <v>1650</v>
      </c>
      <c r="G116" s="4">
        <v>1039.5</v>
      </c>
    </row>
    <row r="117" spans="1:7" ht="16.5" hidden="1" customHeight="1" x14ac:dyDescent="0.2">
      <c r="A117" s="1">
        <f>DATE(2021,2,26)</f>
        <v>44253</v>
      </c>
      <c r="B117" t="s">
        <v>172</v>
      </c>
      <c r="C117" t="s">
        <v>63</v>
      </c>
      <c r="D117" t="s">
        <v>64</v>
      </c>
      <c r="E117" t="s">
        <v>77</v>
      </c>
      <c r="F117" s="3">
        <v>870</v>
      </c>
      <c r="G117" s="4">
        <v>611.17999999999995</v>
      </c>
    </row>
    <row r="118" spans="1:7" ht="16.5" hidden="1" customHeight="1" x14ac:dyDescent="0.2">
      <c r="A118" s="1">
        <f>DATE(2021,3,3)</f>
        <v>44258</v>
      </c>
      <c r="B118" t="s">
        <v>25</v>
      </c>
      <c r="C118" t="s">
        <v>8</v>
      </c>
      <c r="D118" t="s">
        <v>9</v>
      </c>
      <c r="E118" t="s">
        <v>26</v>
      </c>
      <c r="F118" s="3">
        <v>2310</v>
      </c>
      <c r="G118" s="4">
        <v>1628.55</v>
      </c>
    </row>
    <row r="119" spans="1:7" ht="16.5" hidden="1" customHeight="1" x14ac:dyDescent="0.2">
      <c r="A119" s="1">
        <f>DATE(2021,3,4)</f>
        <v>44259</v>
      </c>
      <c r="B119" t="s">
        <v>27</v>
      </c>
      <c r="C119" t="s">
        <v>8</v>
      </c>
      <c r="D119" t="s">
        <v>9</v>
      </c>
      <c r="E119" t="s">
        <v>16</v>
      </c>
      <c r="F119" s="3">
        <v>600</v>
      </c>
      <c r="G119" s="4">
        <v>423</v>
      </c>
    </row>
    <row r="120" spans="1:7" ht="16.5" hidden="1" customHeight="1" x14ac:dyDescent="0.2">
      <c r="A120" s="1">
        <f>DATE(2021,3,4)</f>
        <v>44259</v>
      </c>
      <c r="B120" t="s">
        <v>28</v>
      </c>
      <c r="C120" t="s">
        <v>8</v>
      </c>
      <c r="D120" t="s">
        <v>9</v>
      </c>
      <c r="E120" t="s">
        <v>22</v>
      </c>
      <c r="F120" s="3">
        <v>1920</v>
      </c>
      <c r="G120" s="4">
        <v>1209.5999999999999</v>
      </c>
    </row>
    <row r="121" spans="1:7" ht="16.5" hidden="1" customHeight="1" x14ac:dyDescent="0.2">
      <c r="A121" s="1">
        <f>DATE(2021,3,11)</f>
        <v>44266</v>
      </c>
      <c r="B121" t="s">
        <v>29</v>
      </c>
      <c r="C121" t="s">
        <v>8</v>
      </c>
      <c r="D121" t="s">
        <v>9</v>
      </c>
      <c r="E121" t="s">
        <v>16</v>
      </c>
      <c r="F121" s="3">
        <v>600</v>
      </c>
      <c r="G121" s="4">
        <v>423</v>
      </c>
    </row>
    <row r="122" spans="1:7" ht="16.5" hidden="1" customHeight="1" x14ac:dyDescent="0.2">
      <c r="A122" s="1">
        <f>DATE(2021,3,11)</f>
        <v>44266</v>
      </c>
      <c r="B122" t="s">
        <v>30</v>
      </c>
      <c r="C122" t="s">
        <v>8</v>
      </c>
      <c r="D122" t="s">
        <v>9</v>
      </c>
      <c r="E122" t="s">
        <v>31</v>
      </c>
      <c r="F122" s="3">
        <v>1023</v>
      </c>
      <c r="G122" s="4">
        <v>721.22</v>
      </c>
    </row>
    <row r="123" spans="1:7" ht="16.5" hidden="1" customHeight="1" x14ac:dyDescent="0.2">
      <c r="A123" s="1">
        <f>DATE(2021,3,18)</f>
        <v>44273</v>
      </c>
      <c r="B123" t="s">
        <v>32</v>
      </c>
      <c r="C123" t="s">
        <v>8</v>
      </c>
      <c r="D123" t="s">
        <v>9</v>
      </c>
      <c r="E123" t="s">
        <v>16</v>
      </c>
      <c r="F123" s="3">
        <v>600</v>
      </c>
      <c r="G123" s="4">
        <v>423</v>
      </c>
    </row>
    <row r="124" spans="1:7" ht="16.5" hidden="1" customHeight="1" x14ac:dyDescent="0.2">
      <c r="A124" s="1">
        <f>DATE(2021,3,19)</f>
        <v>44274</v>
      </c>
      <c r="B124" t="s">
        <v>173</v>
      </c>
      <c r="C124" t="s">
        <v>63</v>
      </c>
      <c r="D124" t="s">
        <v>64</v>
      </c>
      <c r="E124" t="s">
        <v>71</v>
      </c>
      <c r="F124" s="3">
        <v>375</v>
      </c>
      <c r="G124" s="4">
        <v>263.44</v>
      </c>
    </row>
    <row r="125" spans="1:7" ht="16.5" customHeight="1" x14ac:dyDescent="0.2">
      <c r="A125" s="1">
        <f>DATE(2021,3,22)</f>
        <v>44277</v>
      </c>
      <c r="B125" t="s">
        <v>33</v>
      </c>
      <c r="C125" t="s">
        <v>8</v>
      </c>
      <c r="D125" t="s">
        <v>9</v>
      </c>
      <c r="E125" t="s">
        <v>14</v>
      </c>
      <c r="F125" s="3">
        <v>1650</v>
      </c>
      <c r="G125" s="4">
        <v>1039.5</v>
      </c>
    </row>
    <row r="126" spans="1:7" ht="16.5" hidden="1" customHeight="1" x14ac:dyDescent="0.2">
      <c r="A126" s="1">
        <f>DATE(2021,3,25)</f>
        <v>44280</v>
      </c>
      <c r="B126" t="s">
        <v>34</v>
      </c>
      <c r="C126" t="s">
        <v>8</v>
      </c>
      <c r="D126" t="s">
        <v>9</v>
      </c>
      <c r="E126" t="s">
        <v>22</v>
      </c>
      <c r="F126" s="3">
        <v>1920</v>
      </c>
      <c r="G126" s="4">
        <v>1209.5999999999999</v>
      </c>
    </row>
    <row r="127" spans="1:7" ht="16.5" hidden="1" customHeight="1" x14ac:dyDescent="0.2">
      <c r="A127" s="1">
        <f>DATE(2021,3,25)</f>
        <v>44280</v>
      </c>
      <c r="B127" t="s">
        <v>35</v>
      </c>
      <c r="C127" t="s">
        <v>8</v>
      </c>
      <c r="D127" t="s">
        <v>9</v>
      </c>
      <c r="E127" t="s">
        <v>16</v>
      </c>
      <c r="F127" s="3">
        <v>600</v>
      </c>
      <c r="G127" s="4">
        <v>423</v>
      </c>
    </row>
    <row r="128" spans="1:7" ht="16.5" hidden="1" customHeight="1" x14ac:dyDescent="0.2">
      <c r="A128" s="1">
        <f>DATE(2021,3,26)</f>
        <v>44281</v>
      </c>
      <c r="B128" t="s">
        <v>174</v>
      </c>
      <c r="C128" t="s">
        <v>63</v>
      </c>
      <c r="D128" t="s">
        <v>64</v>
      </c>
      <c r="E128" t="s">
        <v>77</v>
      </c>
      <c r="F128" s="3">
        <v>870</v>
      </c>
      <c r="G128" s="4">
        <v>611.17999999999995</v>
      </c>
    </row>
    <row r="129" spans="1:7" ht="16.5" hidden="1" customHeight="1" x14ac:dyDescent="0.2">
      <c r="A129" s="1">
        <f>DATE(2021,3,31)</f>
        <v>44286</v>
      </c>
      <c r="B129" t="s">
        <v>36</v>
      </c>
      <c r="C129" t="s">
        <v>8</v>
      </c>
      <c r="D129" t="s">
        <v>9</v>
      </c>
      <c r="E129" t="s">
        <v>26</v>
      </c>
      <c r="F129" s="3">
        <v>1155</v>
      </c>
      <c r="G129" s="4">
        <v>814.28</v>
      </c>
    </row>
    <row r="130" spans="1:7" ht="16.5" customHeight="1" x14ac:dyDescent="0.2">
      <c r="A130" s="1">
        <f>DATE(2021,4,5)</f>
        <v>44291</v>
      </c>
      <c r="B130" t="s">
        <v>37</v>
      </c>
      <c r="C130" t="s">
        <v>8</v>
      </c>
      <c r="D130" t="s">
        <v>9</v>
      </c>
      <c r="E130" t="s">
        <v>14</v>
      </c>
      <c r="F130" s="3">
        <v>1650</v>
      </c>
      <c r="G130" s="4">
        <v>1039.5</v>
      </c>
    </row>
    <row r="131" spans="1:7" ht="16.5" hidden="1" customHeight="1" x14ac:dyDescent="0.2">
      <c r="A131" s="1">
        <f>DATE(2021,4,7)</f>
        <v>44293</v>
      </c>
      <c r="B131" t="s">
        <v>38</v>
      </c>
      <c r="C131" t="s">
        <v>8</v>
      </c>
      <c r="D131" t="s">
        <v>9</v>
      </c>
      <c r="E131" t="s">
        <v>16</v>
      </c>
      <c r="F131" s="3">
        <v>600</v>
      </c>
      <c r="G131" s="4">
        <v>423</v>
      </c>
    </row>
    <row r="132" spans="1:7" ht="16.5" hidden="1" customHeight="1" x14ac:dyDescent="0.2">
      <c r="A132" s="1">
        <f>DATE(2021,4,8)</f>
        <v>44294</v>
      </c>
      <c r="B132" t="s">
        <v>39</v>
      </c>
      <c r="C132" t="s">
        <v>8</v>
      </c>
      <c r="D132" t="s">
        <v>9</v>
      </c>
      <c r="E132" t="s">
        <v>22</v>
      </c>
      <c r="F132" s="3">
        <v>900</v>
      </c>
      <c r="G132" s="4">
        <v>567</v>
      </c>
    </row>
    <row r="133" spans="1:7" ht="16.5" hidden="1" customHeight="1" x14ac:dyDescent="0.2">
      <c r="A133" s="1">
        <f>DATE(2021,4,8)</f>
        <v>44294</v>
      </c>
      <c r="B133" t="s">
        <v>175</v>
      </c>
      <c r="C133" t="s">
        <v>63</v>
      </c>
      <c r="D133" t="s">
        <v>64</v>
      </c>
      <c r="E133" t="s">
        <v>71</v>
      </c>
      <c r="F133" s="3">
        <v>500</v>
      </c>
      <c r="G133" s="4">
        <v>351.25</v>
      </c>
    </row>
    <row r="134" spans="1:7" ht="16.5" hidden="1" customHeight="1" x14ac:dyDescent="0.2">
      <c r="A134" s="1">
        <f>DATE(2021,4,20)</f>
        <v>44306</v>
      </c>
      <c r="B134" t="s">
        <v>176</v>
      </c>
      <c r="C134" t="s">
        <v>63</v>
      </c>
      <c r="D134" t="s">
        <v>64</v>
      </c>
      <c r="E134" t="s">
        <v>77</v>
      </c>
      <c r="F134" s="3">
        <v>870</v>
      </c>
      <c r="G134" s="4">
        <v>611.17999999999995</v>
      </c>
    </row>
    <row r="135" spans="1:7" ht="16.5" hidden="1" customHeight="1" x14ac:dyDescent="0.2">
      <c r="A135" s="1">
        <f>DATE(2021,4,20)</f>
        <v>44306</v>
      </c>
      <c r="B135" t="s">
        <v>177</v>
      </c>
      <c r="C135" t="s">
        <v>63</v>
      </c>
      <c r="D135" t="s">
        <v>64</v>
      </c>
      <c r="E135" t="s">
        <v>82</v>
      </c>
      <c r="F135" s="3">
        <v>448</v>
      </c>
      <c r="G135" s="4">
        <v>314.72000000000003</v>
      </c>
    </row>
    <row r="136" spans="1:7" ht="16.5" hidden="1" customHeight="1" x14ac:dyDescent="0.2">
      <c r="A136" s="1">
        <f>DATE(2021,4,21)</f>
        <v>44307</v>
      </c>
      <c r="B136" t="s">
        <v>40</v>
      </c>
      <c r="C136" t="s">
        <v>8</v>
      </c>
      <c r="D136" t="s">
        <v>9</v>
      </c>
      <c r="E136" t="s">
        <v>26</v>
      </c>
      <c r="F136" s="3">
        <v>1155</v>
      </c>
      <c r="G136" s="4">
        <v>829.64</v>
      </c>
    </row>
    <row r="137" spans="1:7" ht="16.5" hidden="1" customHeight="1" x14ac:dyDescent="0.2">
      <c r="A137" s="1">
        <f>DATE(2021,4,22)</f>
        <v>44308</v>
      </c>
      <c r="B137" t="s">
        <v>41</v>
      </c>
      <c r="C137" t="s">
        <v>8</v>
      </c>
      <c r="D137" t="s">
        <v>9</v>
      </c>
      <c r="E137" t="s">
        <v>16</v>
      </c>
      <c r="F137" s="3">
        <v>600</v>
      </c>
      <c r="G137" s="4">
        <v>430.98</v>
      </c>
    </row>
    <row r="138" spans="1:7" ht="16.5" hidden="1" customHeight="1" x14ac:dyDescent="0.2">
      <c r="A138" s="1">
        <f>DATE(2021,4,23)</f>
        <v>44309</v>
      </c>
      <c r="B138" t="s">
        <v>42</v>
      </c>
      <c r="C138" t="s">
        <v>8</v>
      </c>
      <c r="D138" t="s">
        <v>9</v>
      </c>
      <c r="E138" t="s">
        <v>22</v>
      </c>
      <c r="F138" s="3">
        <v>1800</v>
      </c>
      <c r="G138" s="4">
        <v>1157.94</v>
      </c>
    </row>
    <row r="139" spans="1:7" ht="16.5" customHeight="1" x14ac:dyDescent="0.2">
      <c r="A139" s="1">
        <f>DATE(2021,4,26)</f>
        <v>44312</v>
      </c>
      <c r="B139" t="s">
        <v>43</v>
      </c>
      <c r="C139" t="s">
        <v>8</v>
      </c>
      <c r="D139" t="s">
        <v>9</v>
      </c>
      <c r="E139" t="s">
        <v>14</v>
      </c>
      <c r="F139" s="3">
        <v>1650</v>
      </c>
      <c r="G139" s="4">
        <v>1061.45</v>
      </c>
    </row>
    <row r="140" spans="1:7" ht="16.5" hidden="1" customHeight="1" x14ac:dyDescent="0.2">
      <c r="A140" s="1">
        <f>DATE(2021,4,28)</f>
        <v>44314</v>
      </c>
      <c r="B140" t="s">
        <v>44</v>
      </c>
      <c r="C140" t="s">
        <v>8</v>
      </c>
      <c r="D140" t="s">
        <v>9</v>
      </c>
      <c r="E140" t="s">
        <v>45</v>
      </c>
      <c r="F140" s="3">
        <v>64</v>
      </c>
      <c r="G140" s="4">
        <v>45.97</v>
      </c>
    </row>
    <row r="141" spans="1:7" ht="16.5" hidden="1" customHeight="1" x14ac:dyDescent="0.2">
      <c r="A141" s="1">
        <f>DATE(2021,4,28)</f>
        <v>44314</v>
      </c>
      <c r="B141" t="s">
        <v>46</v>
      </c>
      <c r="C141" t="s">
        <v>8</v>
      </c>
      <c r="D141" t="s">
        <v>9</v>
      </c>
      <c r="E141" t="s">
        <v>16</v>
      </c>
      <c r="F141" s="3">
        <v>600</v>
      </c>
      <c r="G141" s="4">
        <v>430.98</v>
      </c>
    </row>
    <row r="142" spans="1:7" ht="16.5" hidden="1" customHeight="1" x14ac:dyDescent="0.2">
      <c r="A142" s="1">
        <f>DATE(2021,4,28)</f>
        <v>44314</v>
      </c>
      <c r="B142" t="s">
        <v>178</v>
      </c>
      <c r="C142" t="s">
        <v>63</v>
      </c>
      <c r="D142" t="s">
        <v>64</v>
      </c>
      <c r="E142" t="s">
        <v>71</v>
      </c>
      <c r="F142" s="3">
        <v>500</v>
      </c>
      <c r="G142" s="4">
        <v>351.25</v>
      </c>
    </row>
    <row r="143" spans="1:7" ht="16.5" hidden="1" customHeight="1" x14ac:dyDescent="0.2">
      <c r="A143" s="1">
        <f>DATE(2021,4,29)</f>
        <v>44315</v>
      </c>
      <c r="B143" t="s">
        <v>47</v>
      </c>
      <c r="C143" t="s">
        <v>8</v>
      </c>
      <c r="D143" t="s">
        <v>9</v>
      </c>
      <c r="E143" t="s">
        <v>26</v>
      </c>
      <c r="F143" s="3">
        <v>975</v>
      </c>
      <c r="G143" s="4">
        <v>700.34</v>
      </c>
    </row>
    <row r="144" spans="1:7" ht="16.5" hidden="1" customHeight="1" x14ac:dyDescent="0.2">
      <c r="A144" s="1">
        <f>DATE(2021,5,3)</f>
        <v>44319</v>
      </c>
      <c r="B144" t="s">
        <v>48</v>
      </c>
      <c r="C144" t="s">
        <v>8</v>
      </c>
      <c r="D144" t="s">
        <v>9</v>
      </c>
      <c r="E144" t="s">
        <v>31</v>
      </c>
      <c r="F144" s="3">
        <v>1023</v>
      </c>
      <c r="G144" s="4">
        <v>738.61</v>
      </c>
    </row>
    <row r="145" spans="1:7" ht="16.5" hidden="1" customHeight="1" x14ac:dyDescent="0.2">
      <c r="A145" s="1">
        <f>DATE(2021,5,5)</f>
        <v>44321</v>
      </c>
      <c r="B145" t="s">
        <v>49</v>
      </c>
      <c r="C145" t="s">
        <v>8</v>
      </c>
      <c r="D145" t="s">
        <v>9</v>
      </c>
      <c r="E145" t="s">
        <v>16</v>
      </c>
      <c r="F145" s="3">
        <v>1200</v>
      </c>
      <c r="G145" s="4">
        <v>866.4</v>
      </c>
    </row>
    <row r="146" spans="1:7" ht="16.5" hidden="1" customHeight="1" x14ac:dyDescent="0.2">
      <c r="A146" s="1">
        <f>DATE(2021,5,7)</f>
        <v>44323</v>
      </c>
      <c r="B146" t="s">
        <v>50</v>
      </c>
      <c r="C146" t="s">
        <v>8</v>
      </c>
      <c r="D146" t="s">
        <v>9</v>
      </c>
      <c r="E146" t="s">
        <v>22</v>
      </c>
      <c r="F146" s="3">
        <v>1389</v>
      </c>
      <c r="G146" s="4">
        <v>898.68</v>
      </c>
    </row>
    <row r="147" spans="1:7" ht="16.5" hidden="1" customHeight="1" x14ac:dyDescent="0.2">
      <c r="A147" s="1">
        <f>DATE(2021,5,12)</f>
        <v>44328</v>
      </c>
      <c r="B147" t="s">
        <v>51</v>
      </c>
      <c r="C147" t="s">
        <v>8</v>
      </c>
      <c r="D147" t="s">
        <v>9</v>
      </c>
      <c r="E147" t="s">
        <v>26</v>
      </c>
      <c r="F147" s="3">
        <v>975</v>
      </c>
      <c r="G147" s="4">
        <v>703.95</v>
      </c>
    </row>
    <row r="148" spans="1:7" ht="16.5" customHeight="1" x14ac:dyDescent="0.2">
      <c r="A148" s="1">
        <f>DATE(2021,5,13)</f>
        <v>44329</v>
      </c>
      <c r="B148" t="s">
        <v>52</v>
      </c>
      <c r="C148" t="s">
        <v>8</v>
      </c>
      <c r="D148" t="s">
        <v>9</v>
      </c>
      <c r="E148" t="s">
        <v>14</v>
      </c>
      <c r="F148" s="3">
        <v>1650</v>
      </c>
      <c r="G148" s="4">
        <v>1067.55</v>
      </c>
    </row>
    <row r="149" spans="1:7" ht="16.5" hidden="1" customHeight="1" x14ac:dyDescent="0.2">
      <c r="A149" s="1">
        <f>DATE(2021,5,19)</f>
        <v>44335</v>
      </c>
      <c r="B149" t="s">
        <v>53</v>
      </c>
      <c r="C149" t="s">
        <v>8</v>
      </c>
      <c r="D149" t="s">
        <v>9</v>
      </c>
      <c r="E149" t="s">
        <v>26</v>
      </c>
      <c r="F149" s="3">
        <v>975</v>
      </c>
      <c r="G149" s="4">
        <v>716.14</v>
      </c>
    </row>
    <row r="150" spans="1:7" ht="16.5" hidden="1" customHeight="1" x14ac:dyDescent="0.2">
      <c r="A150" s="1">
        <f>DATE(2021,5,19)</f>
        <v>44335</v>
      </c>
      <c r="B150" t="s">
        <v>54</v>
      </c>
      <c r="C150" t="s">
        <v>8</v>
      </c>
      <c r="D150" t="s">
        <v>9</v>
      </c>
      <c r="E150" t="s">
        <v>16</v>
      </c>
      <c r="F150" s="3">
        <v>600</v>
      </c>
      <c r="G150" s="4">
        <v>440.7</v>
      </c>
    </row>
    <row r="151" spans="1:7" ht="16.5" hidden="1" customHeight="1" x14ac:dyDescent="0.2">
      <c r="A151" s="1">
        <f>DATE(2021,5,21)</f>
        <v>44337</v>
      </c>
      <c r="B151" t="s">
        <v>55</v>
      </c>
      <c r="C151" t="s">
        <v>8</v>
      </c>
      <c r="D151" t="s">
        <v>9</v>
      </c>
      <c r="E151" t="s">
        <v>22</v>
      </c>
      <c r="F151" s="3">
        <v>1389</v>
      </c>
      <c r="G151" s="4">
        <v>916.05</v>
      </c>
    </row>
    <row r="152" spans="1:7" ht="16.5" hidden="1" customHeight="1" x14ac:dyDescent="0.2">
      <c r="A152" s="1">
        <f>DATE(2021,5,21)</f>
        <v>44337</v>
      </c>
      <c r="B152" t="s">
        <v>179</v>
      </c>
      <c r="C152" t="s">
        <v>63</v>
      </c>
      <c r="D152" t="s">
        <v>64</v>
      </c>
      <c r="E152" t="s">
        <v>71</v>
      </c>
      <c r="F152" s="3">
        <v>750</v>
      </c>
      <c r="G152" s="4">
        <v>526.88</v>
      </c>
    </row>
    <row r="153" spans="1:7" ht="16.5" hidden="1" customHeight="1" x14ac:dyDescent="0.2">
      <c r="A153" s="1">
        <f>DATE(2021,5,26)</f>
        <v>44342</v>
      </c>
      <c r="B153" t="s">
        <v>56</v>
      </c>
      <c r="C153" t="s">
        <v>8</v>
      </c>
      <c r="D153" t="s">
        <v>9</v>
      </c>
      <c r="E153" t="s">
        <v>16</v>
      </c>
      <c r="F153" s="3">
        <v>600</v>
      </c>
      <c r="G153" s="4">
        <v>440.7</v>
      </c>
    </row>
    <row r="154" spans="1:7" ht="16.5" hidden="1" customHeight="1" x14ac:dyDescent="0.2">
      <c r="A154" s="1">
        <f>DATE(2021,5,26)</f>
        <v>44342</v>
      </c>
      <c r="B154" t="s">
        <v>180</v>
      </c>
      <c r="C154" t="s">
        <v>63</v>
      </c>
      <c r="D154" t="s">
        <v>64</v>
      </c>
      <c r="E154" t="s">
        <v>77</v>
      </c>
      <c r="F154" s="3">
        <v>867</v>
      </c>
      <c r="G154" s="4">
        <v>609.07000000000005</v>
      </c>
    </row>
    <row r="155" spans="1:7" ht="16.5" hidden="1" customHeight="1" x14ac:dyDescent="0.2">
      <c r="A155" s="1">
        <f>DATE(2021,6,2)</f>
        <v>44349</v>
      </c>
      <c r="B155" t="s">
        <v>57</v>
      </c>
      <c r="C155" t="s">
        <v>8</v>
      </c>
      <c r="D155" t="s">
        <v>9</v>
      </c>
      <c r="E155" t="s">
        <v>16</v>
      </c>
      <c r="F155" s="3">
        <v>600</v>
      </c>
      <c r="G155" s="4">
        <v>440.7</v>
      </c>
    </row>
    <row r="156" spans="1:7" ht="16.5" customHeight="1" x14ac:dyDescent="0.2">
      <c r="A156" s="1">
        <f>DATE(2021,6,3)</f>
        <v>44350</v>
      </c>
      <c r="B156" t="s">
        <v>58</v>
      </c>
      <c r="C156" t="s">
        <v>8</v>
      </c>
      <c r="D156" t="s">
        <v>9</v>
      </c>
      <c r="E156" t="s">
        <v>14</v>
      </c>
      <c r="F156" s="3">
        <v>1650</v>
      </c>
      <c r="G156" s="4">
        <v>1088.18</v>
      </c>
    </row>
    <row r="157" spans="1:7" ht="16.5" hidden="1" customHeight="1" x14ac:dyDescent="0.2">
      <c r="A157" s="1">
        <f>DATE(2021,6,8)</f>
        <v>44355</v>
      </c>
      <c r="B157" t="s">
        <v>59</v>
      </c>
      <c r="C157" t="s">
        <v>8</v>
      </c>
      <c r="D157" t="s">
        <v>9</v>
      </c>
      <c r="E157" t="s">
        <v>22</v>
      </c>
      <c r="F157" s="3">
        <v>1852</v>
      </c>
      <c r="G157" s="4">
        <v>1221.3900000000001</v>
      </c>
    </row>
    <row r="158" spans="1:7" ht="16.5" hidden="1" customHeight="1" x14ac:dyDescent="0.2">
      <c r="A158" s="1">
        <f>DATE(2021,6,9)</f>
        <v>44356</v>
      </c>
      <c r="B158" t="s">
        <v>60</v>
      </c>
      <c r="C158" t="s">
        <v>8</v>
      </c>
      <c r="D158" t="s">
        <v>9</v>
      </c>
      <c r="E158" t="s">
        <v>26</v>
      </c>
      <c r="F158" s="3">
        <v>1950</v>
      </c>
      <c r="G158" s="4">
        <v>1432.28</v>
      </c>
    </row>
    <row r="159" spans="1:7" ht="16.5" hidden="1" customHeight="1" x14ac:dyDescent="0.2">
      <c r="A159" s="1">
        <f>DATE(2021,6,9)</f>
        <v>44356</v>
      </c>
      <c r="B159" t="s">
        <v>61</v>
      </c>
      <c r="C159" t="s">
        <v>8</v>
      </c>
      <c r="D159" t="s">
        <v>9</v>
      </c>
      <c r="E159" t="s">
        <v>16</v>
      </c>
      <c r="F159" s="3">
        <v>800</v>
      </c>
      <c r="G159" s="4">
        <v>587.6</v>
      </c>
    </row>
    <row r="160" spans="1:7" ht="16.5" hidden="1" customHeight="1" x14ac:dyDescent="0.2">
      <c r="A160" s="1">
        <f>DATE(2021,6,9)</f>
        <v>44356</v>
      </c>
      <c r="B160" t="s">
        <v>181</v>
      </c>
      <c r="C160" t="s">
        <v>63</v>
      </c>
      <c r="D160" t="s">
        <v>64</v>
      </c>
      <c r="E160" t="s">
        <v>71</v>
      </c>
      <c r="F160" s="3">
        <v>625</v>
      </c>
      <c r="G160" s="4">
        <v>439.06</v>
      </c>
    </row>
  </sheetData>
  <autoFilter ref="A1:G160">
    <filterColumn colId="4">
      <filters>
        <filter val="HAUBENSCHILD FARM DAIRY INC"/>
      </filters>
    </filterColumn>
    <sortState ref="A2:G160">
      <sortCondition ref="A1:A160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Feed Order Formula Line Detail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LeBrun</dc:creator>
  <cp:lastModifiedBy>Steve LeBrun</cp:lastModifiedBy>
  <dcterms:created xsi:type="dcterms:W3CDTF">2021-06-10T18:05:50Z</dcterms:created>
  <dcterms:modified xsi:type="dcterms:W3CDTF">2021-06-10T18:05:50Z</dcterms:modified>
</cp:coreProperties>
</file>