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hman\Desktop\"/>
    </mc:Choice>
  </mc:AlternateContent>
  <bookViews>
    <workbookView xWindow="0" yWindow="0" windowWidth="15360" windowHeight="69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AK12" i="1"/>
  <c r="AD12" i="1"/>
  <c r="V12" i="1"/>
  <c r="L12" i="1"/>
  <c r="M12" i="1" s="1"/>
  <c r="AK14" i="1"/>
  <c r="AH14" i="1"/>
  <c r="AE14" i="1"/>
  <c r="AA14" i="1"/>
  <c r="T14" i="1"/>
  <c r="B14" i="1"/>
  <c r="Q12" i="1" l="1"/>
  <c r="R12" i="1" s="1"/>
  <c r="N12" i="1"/>
  <c r="O12" i="1" s="1"/>
  <c r="W12" i="1"/>
  <c r="L29" i="1"/>
  <c r="M29" i="1" s="1"/>
  <c r="V29" i="1"/>
  <c r="Y12" i="1" l="1"/>
  <c r="X12" i="1"/>
  <c r="N29" i="1"/>
  <c r="O29" i="1" s="1"/>
  <c r="Q29" i="1"/>
  <c r="W29" i="1"/>
  <c r="Y29" i="1" l="1"/>
  <c r="X29" i="1"/>
  <c r="R29" i="1"/>
  <c r="AK11" i="1"/>
  <c r="AK10" i="1"/>
  <c r="AK9" i="1"/>
  <c r="AK8" i="1"/>
  <c r="AK7" i="1"/>
  <c r="AK6" i="1"/>
  <c r="AK5" i="1"/>
  <c r="V10" i="1" l="1"/>
  <c r="H16" i="1" l="1"/>
  <c r="V11" i="1"/>
  <c r="V7" i="1"/>
  <c r="V8" i="1"/>
  <c r="V9" i="1"/>
  <c r="V5" i="1"/>
  <c r="V6" i="1"/>
  <c r="L6" i="1"/>
  <c r="M6" i="1" s="1"/>
  <c r="N6" i="1" s="1"/>
  <c r="O6" i="1" s="1"/>
  <c r="L7" i="1"/>
  <c r="M7" i="1" s="1"/>
  <c r="N7" i="1" s="1"/>
  <c r="O7" i="1" s="1"/>
  <c r="L8" i="1"/>
  <c r="M8" i="1" s="1"/>
  <c r="N8" i="1" s="1"/>
  <c r="O8" i="1" s="1"/>
  <c r="L9" i="1"/>
  <c r="M9" i="1" s="1"/>
  <c r="L10" i="1"/>
  <c r="M10" i="1" s="1"/>
  <c r="L11" i="1"/>
  <c r="M11" i="1" s="1"/>
  <c r="N11" i="1" s="1"/>
  <c r="O11" i="1" s="1"/>
  <c r="L5" i="1"/>
  <c r="M5" i="1" s="1"/>
  <c r="N5" i="1" s="1"/>
  <c r="O5" i="1" s="1"/>
  <c r="W9" i="1" l="1"/>
  <c r="Y9" i="1" s="1"/>
  <c r="N10" i="1"/>
  <c r="O10" i="1" s="1"/>
  <c r="Q10" i="1"/>
  <c r="W10" i="1"/>
  <c r="N9" i="1"/>
  <c r="O9" i="1" s="1"/>
  <c r="Q9" i="1"/>
  <c r="X9" i="1" s="1"/>
  <c r="W5" i="1"/>
  <c r="W11" i="1"/>
  <c r="Y11" i="1" s="1"/>
  <c r="W8" i="1"/>
  <c r="Q7" i="1"/>
  <c r="Y5" i="1"/>
  <c r="Q5" i="1"/>
  <c r="Q8" i="1"/>
  <c r="W6" i="1"/>
  <c r="W7" i="1"/>
  <c r="Q11" i="1"/>
  <c r="Q6" i="1"/>
  <c r="R11" i="1" l="1"/>
  <c r="AD11" i="1" s="1"/>
  <c r="AG11" i="1" s="1"/>
  <c r="Y10" i="1"/>
  <c r="X10" i="1"/>
  <c r="R7" i="1"/>
  <c r="AD7" i="1" s="1"/>
  <c r="AG7" i="1" s="1"/>
  <c r="AJ7" i="1" s="1"/>
  <c r="R10" i="1"/>
  <c r="AD10" i="1" s="1"/>
  <c r="AG10" i="1" s="1"/>
  <c r="R6" i="1"/>
  <c r="AD6" i="1" s="1"/>
  <c r="AG6" i="1" s="1"/>
  <c r="R8" i="1"/>
  <c r="AD8" i="1" s="1"/>
  <c r="R9" i="1"/>
  <c r="AD9" i="1" s="1"/>
  <c r="AG9" i="1" s="1"/>
  <c r="R5" i="1"/>
  <c r="AD5" i="1" s="1"/>
  <c r="AG5" i="1" s="1"/>
  <c r="AJ5" i="1" s="1"/>
  <c r="Y8" i="1"/>
  <c r="X8" i="1"/>
  <c r="X7" i="1"/>
  <c r="Y7" i="1"/>
  <c r="X11" i="1"/>
  <c r="X6" i="1"/>
  <c r="Y6" i="1"/>
  <c r="X5" i="1"/>
</calcChain>
</file>

<file path=xl/sharedStrings.xml><?xml version="1.0" encoding="utf-8"?>
<sst xmlns="http://schemas.openxmlformats.org/spreadsheetml/2006/main" count="156" uniqueCount="97">
  <si>
    <t>Farm Name</t>
  </si>
  <si>
    <t>Cow #</t>
  </si>
  <si>
    <t>Location</t>
  </si>
  <si>
    <t>DTS</t>
  </si>
  <si>
    <t>DTM</t>
  </si>
  <si>
    <t>Nutritionist</t>
  </si>
  <si>
    <t>Comments</t>
  </si>
  <si>
    <t>Feed Mill</t>
  </si>
  <si>
    <t>Castle Grove (Case Vandenburg)</t>
  </si>
  <si>
    <t>Washington</t>
  </si>
  <si>
    <t>Mark H</t>
  </si>
  <si>
    <t>Evin</t>
  </si>
  <si>
    <t>Vincent Waters</t>
  </si>
  <si>
    <t>Dairy with good DC305 records, friendly nutritionist</t>
  </si>
  <si>
    <t>Williams Dairy (Josh Williams)</t>
  </si>
  <si>
    <t>California</t>
  </si>
  <si>
    <t>Rennis</t>
  </si>
  <si>
    <t>Chris Dei</t>
  </si>
  <si>
    <t>Monthly individual cow testing including SCC, access to records, wants OG to succeed</t>
  </si>
  <si>
    <t>Tom</t>
  </si>
  <si>
    <t>Nick</t>
  </si>
  <si>
    <t>Heller Farms</t>
  </si>
  <si>
    <t>Wisconsin</t>
  </si>
  <si>
    <t>Don</t>
  </si>
  <si>
    <t>Scott</t>
  </si>
  <si>
    <t>Good records and relationship</t>
  </si>
  <si>
    <t>Tag Lane Dairy</t>
  </si>
  <si>
    <t>Erica</t>
  </si>
  <si>
    <t xml:space="preserve">Garrit De Bruin </t>
  </si>
  <si>
    <t>Total cows</t>
  </si>
  <si>
    <t>East River Dairy</t>
  </si>
  <si>
    <t>NY</t>
  </si>
  <si>
    <t>Ashley</t>
  </si>
  <si>
    <t>Kristen</t>
  </si>
  <si>
    <t>Jim C</t>
  </si>
  <si>
    <t xml:space="preserve">excellent records and Phibro friendly </t>
  </si>
  <si>
    <t>Provision Partners Coop                                                                 10391 County Road K
Auburndale, WI 54412</t>
  </si>
  <si>
    <t>Good to ship product if in color</t>
  </si>
  <si>
    <t>4 Ton</t>
  </si>
  <si>
    <t>Maximum to receive</t>
  </si>
  <si>
    <t>Lbs needed</t>
  </si>
  <si>
    <t>Bags</t>
  </si>
  <si>
    <t>Pallets</t>
  </si>
  <si>
    <t>5 pallets with each LTL</t>
  </si>
  <si>
    <t>4 pallets with each LTL</t>
  </si>
  <si>
    <t xml:space="preserve">Complete Feed Service 
3 Natural Way 
Sharon, WI </t>
  </si>
  <si>
    <t xml:space="preserve">Insight FS
232 East Bowen Street 
Brandon WI </t>
  </si>
  <si>
    <t>Hoffland Dairy - Jan Vanderhoff</t>
  </si>
  <si>
    <t>Dan Kurtz</t>
  </si>
  <si>
    <t>Kgs</t>
  </si>
  <si>
    <t>6 pallets LTL; 19 pallets TL to Tacoma Whse &amp; LTL from there</t>
  </si>
  <si>
    <t>7 pallets with each LTL</t>
  </si>
  <si>
    <t>45# bags</t>
  </si>
  <si>
    <t>Full Pallets</t>
  </si>
  <si>
    <t>Partial (# bags)</t>
  </si>
  <si>
    <t>Wks on Hand</t>
  </si>
  <si>
    <t>Deliver to Castle Grove Dairy                                   8053 W Wapato Road                         Wapato, WA 98951</t>
  </si>
  <si>
    <t>Gold Star Feed and Grain                      7593 State Route 23                    Sangerfield NY 13245</t>
  </si>
  <si>
    <t>Deliver to Dairy Williams Family Dairy
6801 AVE 120
Pixley, CA 93256</t>
  </si>
  <si>
    <t>Synergy Feed (Terry Stoy – contact)
401 N Main St.                                               South Whitley, Indiana    260-723-5141</t>
  </si>
  <si>
    <t xml:space="preserve">Insight FS - 9 Ton        45# bags                </t>
  </si>
  <si>
    <t>Complete Feed Service - 8 ton -45# Bags</t>
  </si>
  <si>
    <t>12 pallets; fill out truck with other products</t>
  </si>
  <si>
    <t>Vs Calc</t>
  </si>
  <si>
    <t>12 MT</t>
  </si>
  <si>
    <t>5 MT</t>
  </si>
  <si>
    <t>19MT</t>
  </si>
  <si>
    <t>8 MT</t>
  </si>
  <si>
    <t># Days</t>
  </si>
  <si>
    <t>Kgs consumed/cow for 120 days</t>
  </si>
  <si>
    <t># of Cows</t>
  </si>
  <si>
    <t>7 MT</t>
  </si>
  <si>
    <t>1st TL; 2nd rail (19 pallets each); LTL last 8 pallets</t>
  </si>
  <si>
    <t>Notes</t>
  </si>
  <si>
    <t>Qty</t>
  </si>
  <si>
    <t>projected next</t>
  </si>
  <si>
    <t>Start Date</t>
  </si>
  <si>
    <t>First Shipment</t>
  </si>
  <si>
    <t>2nd Shipment</t>
  </si>
  <si>
    <t>3rd Shipment</t>
  </si>
  <si>
    <t>End Date</t>
  </si>
  <si>
    <t>Josh Butler</t>
  </si>
  <si>
    <t>Total</t>
  </si>
  <si>
    <t>Per day usage (Kg)</t>
  </si>
  <si>
    <t>TP126 Demonstration Herds</t>
  </si>
  <si>
    <t>New York</t>
  </si>
  <si>
    <t>Michigan</t>
  </si>
  <si>
    <t>Total Demonstration Cows</t>
  </si>
  <si>
    <t>Mapleview Project</t>
  </si>
  <si>
    <t>180 day feeding trial</t>
  </si>
  <si>
    <t>Jim Chapman</t>
  </si>
  <si>
    <t>T &amp; C Louters</t>
  </si>
  <si>
    <t>Evin/ Dave</t>
  </si>
  <si>
    <t>Mark Etchebarne</t>
  </si>
  <si>
    <t xml:space="preserve">Good records and relationship. Omnigen believer but can't justify using whole herd. Also, my reference for potential customers to call and talk about Omnigen. Beginner relationship with nutritionist. </t>
  </si>
  <si>
    <t>Mission AG:   525 W Sandy Mush Rd Merced Ca, 95341</t>
  </si>
  <si>
    <t>8 pallets on one shipment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</si>
</sst>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4"/>
      <name val="Arial"/>
      <family val="2"/>
    </font>
    <font>
      <sz val="2"/>
      <color theme="1"/>
      <name val="Calibri"/>
      <family val="2"/>
      <scheme val="minor"/>
    </font>
    <font>
      <b/>
      <sz val="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3" borderId="0" xfId="0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  <xf numFmtId="0" fontId="5" fillId="3" borderId="0" xfId="0" applyFont="1" applyFill="1"/>
    <xf numFmtId="0" fontId="5" fillId="4" borderId="0" xfId="0" applyFont="1" applyFill="1"/>
    <xf numFmtId="0" fontId="0" fillId="6" borderId="0" xfId="0" applyFill="1" applyAlignment="1">
      <alignment vertical="center" wrapText="1"/>
    </xf>
    <xf numFmtId="0" fontId="5" fillId="6" borderId="0" xfId="0" applyFont="1" applyFill="1"/>
    <xf numFmtId="0" fontId="0" fillId="7" borderId="0" xfId="0" applyFill="1"/>
    <xf numFmtId="0" fontId="0" fillId="8" borderId="0" xfId="0" applyFill="1" applyAlignment="1">
      <alignment vertical="center" wrapText="1"/>
    </xf>
    <xf numFmtId="0" fontId="6" fillId="5" borderId="0" xfId="0" applyFont="1" applyFill="1"/>
    <xf numFmtId="0" fontId="0" fillId="3" borderId="0" xfId="0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8" fillId="3" borderId="0" xfId="1" applyNumberFormat="1" applyFont="1" applyFill="1" applyAlignment="1">
      <alignment vertical="center" wrapText="1"/>
    </xf>
    <xf numFmtId="164" fontId="9" fillId="4" borderId="0" xfId="1" applyNumberFormat="1" applyFont="1" applyFill="1" applyAlignment="1">
      <alignment vertical="center" wrapText="1"/>
    </xf>
    <xf numFmtId="164" fontId="8" fillId="6" borderId="0" xfId="1" applyNumberFormat="1" applyFont="1" applyFill="1" applyAlignment="1">
      <alignment vertical="center" wrapText="1"/>
    </xf>
    <xf numFmtId="164" fontId="8" fillId="5" borderId="0" xfId="1" applyNumberFormat="1" applyFont="1" applyFill="1" applyAlignment="1">
      <alignment vertical="center" wrapText="1"/>
    </xf>
    <xf numFmtId="164" fontId="8" fillId="8" borderId="0" xfId="1" applyNumberFormat="1" applyFont="1" applyFill="1" applyAlignment="1">
      <alignment vertical="center" wrapText="1"/>
    </xf>
    <xf numFmtId="164" fontId="1" fillId="0" borderId="0" xfId="1" applyNumberFormat="1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8" borderId="0" xfId="0" applyFont="1" applyFill="1" applyAlignment="1">
      <alignment horizontal="center" vertical="center"/>
    </xf>
    <xf numFmtId="164" fontId="0" fillId="0" borderId="0" xfId="0" applyNumberFormat="1"/>
    <xf numFmtId="0" fontId="0" fillId="8" borderId="1" xfId="0" applyFill="1" applyBorder="1" applyAlignment="1">
      <alignment vertical="center" wrapText="1"/>
    </xf>
    <xf numFmtId="0" fontId="0" fillId="9" borderId="0" xfId="0" applyFill="1" applyAlignment="1">
      <alignment vertical="center" wrapText="1"/>
    </xf>
    <xf numFmtId="164" fontId="8" fillId="9" borderId="0" xfId="1" applyNumberFormat="1" applyFont="1" applyFill="1" applyAlignment="1">
      <alignment vertical="center" wrapText="1"/>
    </xf>
    <xf numFmtId="0" fontId="0" fillId="9" borderId="0" xfId="0" applyFill="1" applyBorder="1" applyAlignment="1">
      <alignment vertical="center" wrapText="1"/>
    </xf>
    <xf numFmtId="0" fontId="5" fillId="9" borderId="0" xfId="0" applyFont="1" applyFill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5" fillId="8" borderId="0" xfId="0" applyFont="1" applyFill="1" applyAlignment="1">
      <alignment vertical="center" wrapText="1"/>
    </xf>
    <xf numFmtId="0" fontId="5" fillId="8" borderId="0" xfId="0" applyFont="1" applyFill="1" applyAlignment="1">
      <alignment horizontal="left" vertical="center" wrapText="1"/>
    </xf>
    <xf numFmtId="164" fontId="5" fillId="0" borderId="1" xfId="0" applyNumberFormat="1" applyFont="1" applyBorder="1"/>
    <xf numFmtId="0" fontId="0" fillId="10" borderId="0" xfId="0" applyFill="1"/>
    <xf numFmtId="43" fontId="0" fillId="2" borderId="0" xfId="1" applyFont="1" applyFill="1" applyAlignment="1">
      <alignment vertical="center" wrapText="1"/>
    </xf>
    <xf numFmtId="0" fontId="0" fillId="11" borderId="0" xfId="0" applyFill="1" applyAlignment="1">
      <alignment vertical="center" wrapText="1"/>
    </xf>
    <xf numFmtId="0" fontId="5" fillId="0" borderId="0" xfId="0" applyFont="1" applyAlignment="1">
      <alignment horizontal="center" wrapText="1"/>
    </xf>
    <xf numFmtId="16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10" borderId="0" xfId="0" applyFill="1" applyAlignment="1">
      <alignment vertical="center"/>
    </xf>
    <xf numFmtId="43" fontId="0" fillId="0" borderId="0" xfId="1" applyFont="1" applyAlignment="1">
      <alignment vertical="center"/>
    </xf>
    <xf numFmtId="164" fontId="0" fillId="0" borderId="0" xfId="1" applyNumberFormat="1" applyFont="1" applyAlignment="1">
      <alignment vertical="center"/>
    </xf>
    <xf numFmtId="14" fontId="0" fillId="0" borderId="0" xfId="0" applyNumberFormat="1" applyAlignment="1">
      <alignment vertical="center"/>
    </xf>
    <xf numFmtId="14" fontId="0" fillId="12" borderId="0" xfId="0" applyNumberForma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5" fillId="2" borderId="0" xfId="0" applyFont="1" applyFill="1" applyAlignment="1">
      <alignment horizontal="center" wrapText="1"/>
    </xf>
    <xf numFmtId="14" fontId="0" fillId="2" borderId="0" xfId="0" applyNumberFormat="1" applyFill="1" applyAlignment="1">
      <alignment vertical="center"/>
    </xf>
    <xf numFmtId="0" fontId="12" fillId="0" borderId="0" xfId="0" applyFont="1"/>
    <xf numFmtId="0" fontId="12" fillId="0" borderId="0" xfId="0" applyFont="1" applyAlignment="1"/>
    <xf numFmtId="0" fontId="15" fillId="0" borderId="0" xfId="0" applyFont="1"/>
    <xf numFmtId="0" fontId="17" fillId="0" borderId="0" xfId="0" applyFont="1"/>
    <xf numFmtId="0" fontId="12" fillId="7" borderId="0" xfId="0" applyFont="1" applyFill="1" applyAlignment="1"/>
    <xf numFmtId="0" fontId="15" fillId="7" borderId="2" xfId="0" applyFont="1" applyFill="1" applyBorder="1" applyAlignment="1">
      <alignment vertical="center"/>
    </xf>
    <xf numFmtId="164" fontId="15" fillId="7" borderId="2" xfId="1" applyNumberFormat="1" applyFont="1" applyFill="1" applyBorder="1" applyAlignment="1">
      <alignment vertical="center"/>
    </xf>
    <xf numFmtId="0" fontId="18" fillId="7" borderId="2" xfId="0" applyFont="1" applyFill="1" applyBorder="1" applyAlignment="1">
      <alignment vertical="center"/>
    </xf>
    <xf numFmtId="164" fontId="18" fillId="7" borderId="2" xfId="1" applyNumberFormat="1" applyFont="1" applyFill="1" applyBorder="1" applyAlignment="1">
      <alignment vertical="center"/>
    </xf>
    <xf numFmtId="0" fontId="15" fillId="7" borderId="0" xfId="0" applyFont="1" applyFill="1" applyAlignment="1"/>
    <xf numFmtId="0" fontId="13" fillId="7" borderId="3" xfId="0" applyFont="1" applyFill="1" applyBorder="1" applyAlignment="1">
      <alignment horizontal="center" vertical="center"/>
    </xf>
    <xf numFmtId="164" fontId="14" fillId="7" borderId="7" xfId="0" applyNumberFormat="1" applyFont="1" applyFill="1" applyBorder="1" applyAlignment="1"/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vertical="center"/>
    </xf>
    <xf numFmtId="0" fontId="15" fillId="7" borderId="11" xfId="0" applyFont="1" applyFill="1" applyBorder="1" applyAlignment="1">
      <alignment vertical="center"/>
    </xf>
    <xf numFmtId="0" fontId="18" fillId="7" borderId="10" xfId="0" applyFont="1" applyFill="1" applyBorder="1" applyAlignment="1">
      <alignment vertical="center"/>
    </xf>
    <xf numFmtId="0" fontId="18" fillId="7" borderId="11" xfId="0" applyFont="1" applyFill="1" applyBorder="1" applyAlignment="1">
      <alignment vertical="center"/>
    </xf>
    <xf numFmtId="0" fontId="15" fillId="7" borderId="12" xfId="0" applyFont="1" applyFill="1" applyBorder="1" applyAlignment="1">
      <alignment vertical="center"/>
    </xf>
    <xf numFmtId="164" fontId="15" fillId="7" borderId="13" xfId="1" applyNumberFormat="1" applyFont="1" applyFill="1" applyBorder="1" applyAlignment="1">
      <alignment vertical="center"/>
    </xf>
    <xf numFmtId="0" fontId="15" fillId="7" borderId="13" xfId="0" applyFont="1" applyFill="1" applyBorder="1" applyAlignment="1">
      <alignment vertical="center"/>
    </xf>
    <xf numFmtId="0" fontId="15" fillId="7" borderId="14" xfId="0" applyFont="1" applyFill="1" applyBorder="1" applyAlignment="1">
      <alignment vertical="center"/>
    </xf>
    <xf numFmtId="0" fontId="15" fillId="7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0" xfId="0" applyFont="1" applyFill="1"/>
    <xf numFmtId="0" fontId="12" fillId="7" borderId="0" xfId="0" applyFont="1" applyFill="1"/>
    <xf numFmtId="0" fontId="14" fillId="7" borderId="0" xfId="0" applyFont="1" applyFill="1" applyAlignment="1">
      <alignment horizontal="right"/>
    </xf>
    <xf numFmtId="0" fontId="0" fillId="9" borderId="0" xfId="0" applyFill="1" applyAlignment="1">
      <alignment vertical="center"/>
    </xf>
    <xf numFmtId="0" fontId="0" fillId="13" borderId="0" xfId="0" applyFill="1" applyAlignment="1">
      <alignment vertical="center" wrapText="1"/>
    </xf>
    <xf numFmtId="164" fontId="8" fillId="13" borderId="0" xfId="1" applyNumberFormat="1" applyFont="1" applyFill="1" applyAlignment="1">
      <alignment vertical="center" wrapText="1"/>
    </xf>
    <xf numFmtId="0" fontId="0" fillId="13" borderId="0" xfId="0" applyFill="1" applyBorder="1" applyAlignment="1">
      <alignment vertical="center" wrapText="1"/>
    </xf>
    <xf numFmtId="0" fontId="5" fillId="13" borderId="0" xfId="0" applyFont="1" applyFill="1" applyAlignment="1">
      <alignment vertical="center"/>
    </xf>
    <xf numFmtId="0" fontId="10" fillId="13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164" fontId="19" fillId="0" borderId="0" xfId="1" applyNumberFormat="1" applyFont="1" applyFill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164" fontId="19" fillId="0" borderId="0" xfId="0" applyNumberFormat="1" applyFont="1" applyFill="1" applyAlignment="1">
      <alignment vertical="center"/>
    </xf>
    <xf numFmtId="43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43" fontId="19" fillId="0" borderId="0" xfId="1" applyFont="1" applyFill="1" applyAlignment="1">
      <alignment vertical="center"/>
    </xf>
    <xf numFmtId="164" fontId="19" fillId="0" borderId="0" xfId="1" applyNumberFormat="1" applyFont="1" applyFill="1" applyAlignment="1">
      <alignment vertical="center"/>
    </xf>
    <xf numFmtId="14" fontId="19" fillId="0" borderId="0" xfId="0" applyNumberFormat="1" applyFont="1" applyFill="1" applyAlignment="1">
      <alignment vertical="center"/>
    </xf>
    <xf numFmtId="164" fontId="19" fillId="0" borderId="0" xfId="0" applyNumberFormat="1" applyFont="1" applyFill="1"/>
    <xf numFmtId="0" fontId="19" fillId="0" borderId="0" xfId="0" applyFont="1" applyFill="1"/>
    <xf numFmtId="0" fontId="5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1343023</xdr:colOff>
      <xdr:row>15</xdr:row>
      <xdr:rowOff>9526</xdr:rowOff>
    </xdr:from>
    <xdr:to>
      <xdr:col>5</xdr:col>
      <xdr:colOff>214312</xdr:colOff>
      <xdr:row>24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F85345-241D-41D8-9049-FA877DD36397}"/>
            </a:ext>
          </a:extLst>
        </xdr:cNvPr>
        <xdr:cNvSpPr txBox="1"/>
      </xdr:nvSpPr>
      <xdr:spPr>
        <a:xfrm>
          <a:off x="1343023" y="5129214"/>
          <a:ext cx="2919414" cy="1704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rgbClr val="FF0000"/>
              </a:solidFill>
            </a:rPr>
            <a:t>45# bags</a:t>
          </a:r>
        </a:p>
        <a:p>
          <a:r>
            <a:rPr lang="en-US" sz="3200">
              <a:solidFill>
                <a:srgbClr val="FF0000"/>
              </a:solidFill>
            </a:rPr>
            <a:t>50 bags / pallet  1MT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9"/>
  <sheetViews>
    <sheetView tabSelected="1" zoomScale="80" zoomScaleNormal="80" workbookViewId="0">
      <pane xSplit="2" ySplit="4" topLeftCell="H5" activePane="bottomRight" state="frozen"/>
      <selection pane="topRight" activeCell="C1" sqref="C1"/>
      <selection pane="bottomLeft" activeCell="A5" sqref="A5"/>
      <selection pane="bottomRight" activeCell="AD6" sqref="AD6"/>
    </sheetView>
  </sheetViews>
  <sheetFormatPr defaultRowHeight="15" x14ac:dyDescent="0.25"/>
  <cols>
    <col min="1" max="1" width="20.140625" customWidth="1"/>
    <col min="2" max="2" width="9.28515625" bestFit="1" customWidth="1"/>
    <col min="3" max="3" width="13" bestFit="1" customWidth="1"/>
    <col min="4" max="5" width="8" bestFit="1" customWidth="1"/>
    <col min="6" max="6" width="16.42578125" bestFit="1" customWidth="1"/>
    <col min="7" max="7" width="32.7109375" customWidth="1"/>
    <col min="8" max="8" width="39.42578125" customWidth="1"/>
    <col min="9" max="9" width="18.140625" customWidth="1"/>
    <col min="10" max="10" width="15.42578125" customWidth="1"/>
    <col min="11" max="11" width="26.85546875" customWidth="1"/>
    <col min="12" max="12" width="9.5703125" bestFit="1" customWidth="1"/>
    <col min="13" max="13" width="8.5703125" bestFit="1" customWidth="1"/>
    <col min="14" max="14" width="7.42578125" customWidth="1"/>
    <col min="15" max="15" width="7.42578125" bestFit="1" customWidth="1"/>
    <col min="16" max="16" width="2.140625" customWidth="1"/>
    <col min="17" max="17" width="10.28515625" customWidth="1"/>
    <col min="19" max="19" width="2.140625" customWidth="1"/>
    <col min="20" max="20" width="7.140625" bestFit="1" customWidth="1"/>
    <col min="21" max="21" width="8.5703125" customWidth="1"/>
    <col min="22" max="22" width="8.5703125" bestFit="1" customWidth="1"/>
    <col min="23" max="23" width="7.42578125" customWidth="1"/>
    <col min="24" max="24" width="7.28515625" bestFit="1" customWidth="1"/>
    <col min="25" max="25" width="6.5703125" bestFit="1" customWidth="1"/>
    <col min="26" max="26" width="2.140625" customWidth="1"/>
    <col min="27" max="27" width="4.42578125" bestFit="1" customWidth="1"/>
    <col min="28" max="28" width="11.5703125" bestFit="1" customWidth="1"/>
    <col min="29" max="29" width="2.140625" customWidth="1"/>
    <col min="30" max="30" width="11.28515625" bestFit="1" customWidth="1"/>
    <col min="31" max="31" width="4.42578125" bestFit="1" customWidth="1"/>
    <col min="32" max="32" width="2.140625" customWidth="1"/>
    <col min="33" max="33" width="11.28515625" bestFit="1" customWidth="1"/>
    <col min="34" max="34" width="4.42578125" bestFit="1" customWidth="1"/>
    <col min="35" max="35" width="2.140625" customWidth="1"/>
    <col min="36" max="36" width="10.5703125" bestFit="1" customWidth="1"/>
    <col min="37" max="37" width="5.85546875" bestFit="1" customWidth="1"/>
  </cols>
  <sheetData>
    <row r="1" spans="1:37" x14ac:dyDescent="0.25">
      <c r="A1" s="15" t="s">
        <v>37</v>
      </c>
    </row>
    <row r="3" spans="1:37" ht="15.75" x14ac:dyDescent="0.25">
      <c r="A3" s="2"/>
      <c r="B3" s="1"/>
      <c r="C3" s="1"/>
      <c r="D3" s="1"/>
      <c r="E3" s="1"/>
      <c r="F3" s="1"/>
      <c r="G3" s="1"/>
      <c r="H3" s="1"/>
      <c r="AA3" s="109" t="s">
        <v>77</v>
      </c>
      <c r="AB3" s="109"/>
      <c r="AD3" s="109" t="s">
        <v>78</v>
      </c>
      <c r="AE3" s="109"/>
      <c r="AG3" s="109" t="s">
        <v>79</v>
      </c>
      <c r="AH3" s="109"/>
      <c r="AK3" s="51" t="s">
        <v>82</v>
      </c>
    </row>
    <row r="4" spans="1:37" ht="30" x14ac:dyDescent="0.25">
      <c r="A4" s="23" t="s">
        <v>0</v>
      </c>
      <c r="B4" s="23" t="s">
        <v>1</v>
      </c>
      <c r="C4" s="23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J4" s="30" t="s">
        <v>39</v>
      </c>
      <c r="K4" s="23" t="s">
        <v>73</v>
      </c>
      <c r="L4" s="38" t="s">
        <v>40</v>
      </c>
      <c r="M4" s="38" t="s">
        <v>49</v>
      </c>
      <c r="N4" s="39" t="s">
        <v>41</v>
      </c>
      <c r="O4" s="39" t="s">
        <v>42</v>
      </c>
      <c r="P4" s="48"/>
      <c r="Q4" s="38" t="s">
        <v>83</v>
      </c>
      <c r="R4" s="38" t="s">
        <v>55</v>
      </c>
      <c r="S4" s="48"/>
      <c r="T4" s="38" t="s">
        <v>53</v>
      </c>
      <c r="U4" s="38" t="s">
        <v>54</v>
      </c>
      <c r="V4" s="38" t="s">
        <v>49</v>
      </c>
      <c r="W4" s="38" t="s">
        <v>63</v>
      </c>
      <c r="X4" s="38" t="s">
        <v>68</v>
      </c>
      <c r="Y4" s="38" t="s">
        <v>70</v>
      </c>
      <c r="Z4" s="48"/>
      <c r="AA4" s="38" t="s">
        <v>74</v>
      </c>
      <c r="AB4" s="60" t="s">
        <v>76</v>
      </c>
      <c r="AC4" s="48"/>
      <c r="AD4" s="38" t="s">
        <v>75</v>
      </c>
      <c r="AE4" s="51" t="s">
        <v>74</v>
      </c>
      <c r="AF4" s="48"/>
      <c r="AG4" s="51" t="s">
        <v>75</v>
      </c>
      <c r="AH4" s="51" t="s">
        <v>74</v>
      </c>
      <c r="AI4" s="48"/>
      <c r="AJ4" s="51" t="s">
        <v>80</v>
      </c>
      <c r="AK4" s="51" t="s">
        <v>74</v>
      </c>
    </row>
    <row r="5" spans="1:37" ht="45" x14ac:dyDescent="0.25">
      <c r="A5" s="8" t="s">
        <v>8</v>
      </c>
      <c r="B5" s="24">
        <v>3200</v>
      </c>
      <c r="C5" s="8" t="s">
        <v>9</v>
      </c>
      <c r="D5" s="8" t="s">
        <v>10</v>
      </c>
      <c r="E5" s="8" t="s">
        <v>11</v>
      </c>
      <c r="F5" s="18" t="s">
        <v>12</v>
      </c>
      <c r="G5" s="8" t="s">
        <v>13</v>
      </c>
      <c r="H5" s="8" t="s">
        <v>56</v>
      </c>
      <c r="I5" s="11" t="s">
        <v>52</v>
      </c>
      <c r="J5" s="40" t="s">
        <v>67</v>
      </c>
      <c r="K5" s="50" t="s">
        <v>50</v>
      </c>
      <c r="L5" s="52">
        <f t="shared" ref="L5:L11" si="0">B5*0.140625*120</f>
        <v>54000</v>
      </c>
      <c r="M5" s="52">
        <f>L5/2.2046</f>
        <v>24494.239317790074</v>
      </c>
      <c r="N5" s="52">
        <f>M5/20</f>
        <v>1224.7119658895037</v>
      </c>
      <c r="O5" s="53">
        <f>N5/50</f>
        <v>24.494239317790075</v>
      </c>
      <c r="P5" s="54"/>
      <c r="Q5" s="52">
        <f>M5/120</f>
        <v>204.11866098158396</v>
      </c>
      <c r="R5" s="53">
        <f>(AA5*1000)/(Q5*7)</f>
        <v>4.1992380952380959</v>
      </c>
      <c r="S5" s="54"/>
      <c r="T5" s="52">
        <v>25</v>
      </c>
      <c r="U5" s="52">
        <v>0</v>
      </c>
      <c r="V5" s="52">
        <f>T5*1000+(U5*20)</f>
        <v>25000</v>
      </c>
      <c r="W5" s="52">
        <f>V5-M5</f>
        <v>505.76068220992602</v>
      </c>
      <c r="X5" s="55">
        <f>W5/Q5</f>
        <v>2.4777777777777841</v>
      </c>
      <c r="Y5" s="56">
        <f t="shared" ref="Y5:Y11" si="1">W5/$H$16</f>
        <v>66.074074074074247</v>
      </c>
      <c r="Z5" s="54"/>
      <c r="AA5" s="59">
        <v>6</v>
      </c>
      <c r="AB5" s="61">
        <v>43797</v>
      </c>
      <c r="AC5" s="54"/>
      <c r="AD5" s="61">
        <f>AB5+(R5*7)</f>
        <v>43826.394666666667</v>
      </c>
      <c r="AE5" s="59">
        <v>9</v>
      </c>
      <c r="AF5" s="54"/>
      <c r="AG5" s="57">
        <f>(AE5*1000)/($Q5)+AD5</f>
        <v>43870.486666666664</v>
      </c>
      <c r="AH5" s="52">
        <v>10</v>
      </c>
      <c r="AI5" s="54"/>
      <c r="AJ5" s="58">
        <f>(AH5*1000)/($Q5)+AG5</f>
        <v>43919.477777777778</v>
      </c>
      <c r="AK5" s="32">
        <f>SUM(AA5,AE5,AH5)</f>
        <v>25</v>
      </c>
    </row>
    <row r="6" spans="1:37" ht="45" x14ac:dyDescent="0.25">
      <c r="A6" s="9" t="s">
        <v>30</v>
      </c>
      <c r="B6" s="25">
        <v>1200</v>
      </c>
      <c r="C6" s="9" t="s">
        <v>31</v>
      </c>
      <c r="D6" s="9" t="s">
        <v>32</v>
      </c>
      <c r="E6" s="9" t="s">
        <v>33</v>
      </c>
      <c r="F6" s="19" t="s">
        <v>34</v>
      </c>
      <c r="G6" s="9" t="s">
        <v>35</v>
      </c>
      <c r="H6" s="9" t="s">
        <v>57</v>
      </c>
      <c r="I6" s="12" t="s">
        <v>52</v>
      </c>
      <c r="J6" s="41" t="s">
        <v>65</v>
      </c>
      <c r="K6" s="1" t="s">
        <v>43</v>
      </c>
      <c r="L6" s="52">
        <f t="shared" si="0"/>
        <v>20250</v>
      </c>
      <c r="M6" s="52">
        <f t="shared" ref="M6:M11" si="2">L6/2.2046</f>
        <v>9185.3397441712787</v>
      </c>
      <c r="N6" s="52">
        <f t="shared" ref="N6:N11" si="3">M6/20</f>
        <v>459.26698720856393</v>
      </c>
      <c r="O6" s="53">
        <f t="shared" ref="O6:O11" si="4">N6/50</f>
        <v>9.1853397441712783</v>
      </c>
      <c r="P6" s="54"/>
      <c r="Q6" s="52">
        <f t="shared" ref="Q6:Q11" si="5">M6/120</f>
        <v>76.544497868093984</v>
      </c>
      <c r="R6" s="53">
        <f t="shared" ref="R6:R11" si="6">(AA6*1000)/(Q6*7)</f>
        <v>9.3316402116402131</v>
      </c>
      <c r="S6" s="54"/>
      <c r="T6" s="52">
        <v>9</v>
      </c>
      <c r="U6" s="52"/>
      <c r="V6" s="52">
        <f>T6*1000+(U6*20)</f>
        <v>9000</v>
      </c>
      <c r="W6" s="52">
        <f>V6-M6</f>
        <v>-185.33974417127865</v>
      </c>
      <c r="X6" s="55">
        <f t="shared" ref="X6:X11" si="7">W6/Q6</f>
        <v>-2.4213333333333389</v>
      </c>
      <c r="Y6" s="56">
        <f t="shared" si="1"/>
        <v>-24.213333333333392</v>
      </c>
      <c r="Z6" s="54"/>
      <c r="AA6" s="59">
        <v>5</v>
      </c>
      <c r="AB6" s="61">
        <v>43805</v>
      </c>
      <c r="AC6" s="54"/>
      <c r="AD6" s="61">
        <f t="shared" ref="AD6:AD12" si="8">AB6+(R6*7)</f>
        <v>43870.321481481478</v>
      </c>
      <c r="AE6" s="59">
        <v>4</v>
      </c>
      <c r="AF6" s="54"/>
      <c r="AG6" s="58">
        <f t="shared" ref="AG6:AG11" si="9">(AE6*1000)/($Q6)+AD6</f>
        <v>43922.578666666661</v>
      </c>
      <c r="AH6" s="5"/>
      <c r="AI6" s="54"/>
      <c r="AJ6" s="57"/>
      <c r="AK6" s="32">
        <f t="shared" ref="AK6:AK12" si="10">SUM(AA6,AE6,AH6)</f>
        <v>9</v>
      </c>
    </row>
    <row r="7" spans="1:37" ht="45" x14ac:dyDescent="0.25">
      <c r="A7" s="13" t="s">
        <v>14</v>
      </c>
      <c r="B7" s="26">
        <v>6000</v>
      </c>
      <c r="C7" s="13" t="s">
        <v>15</v>
      </c>
      <c r="D7" s="13" t="s">
        <v>16</v>
      </c>
      <c r="E7" s="13" t="s">
        <v>11</v>
      </c>
      <c r="F7" s="20" t="s">
        <v>17</v>
      </c>
      <c r="G7" s="13" t="s">
        <v>18</v>
      </c>
      <c r="H7" s="13" t="s">
        <v>58</v>
      </c>
      <c r="I7" s="14" t="s">
        <v>52</v>
      </c>
      <c r="J7" s="42" t="s">
        <v>66</v>
      </c>
      <c r="K7" s="1" t="s">
        <v>72</v>
      </c>
      <c r="L7" s="52">
        <f t="shared" si="0"/>
        <v>101250</v>
      </c>
      <c r="M7" s="52">
        <f t="shared" si="2"/>
        <v>45926.698720856388</v>
      </c>
      <c r="N7" s="52">
        <f t="shared" si="3"/>
        <v>2296.3349360428192</v>
      </c>
      <c r="O7" s="53">
        <f t="shared" si="4"/>
        <v>45.926698720856386</v>
      </c>
      <c r="P7" s="54"/>
      <c r="Q7" s="52">
        <f t="shared" si="5"/>
        <v>382.72248934046991</v>
      </c>
      <c r="R7" s="53">
        <f t="shared" si="6"/>
        <v>7.0920465608465619</v>
      </c>
      <c r="S7" s="54"/>
      <c r="T7" s="52">
        <v>46</v>
      </c>
      <c r="U7" s="52"/>
      <c r="V7" s="52">
        <f t="shared" ref="V7:V11" si="11">T7*1000+(U7*20)</f>
        <v>46000</v>
      </c>
      <c r="W7" s="52">
        <f t="shared" ref="W7:W11" si="12">V7-M7</f>
        <v>73.301279143612192</v>
      </c>
      <c r="X7" s="55">
        <f t="shared" si="7"/>
        <v>0.19152592592593476</v>
      </c>
      <c r="Y7" s="56">
        <f t="shared" si="1"/>
        <v>9.5762962962967375</v>
      </c>
      <c r="Z7" s="54"/>
      <c r="AA7" s="59">
        <v>19</v>
      </c>
      <c r="AB7" s="61">
        <v>43796</v>
      </c>
      <c r="AC7" s="54"/>
      <c r="AD7" s="61">
        <f t="shared" si="8"/>
        <v>43845.644325925925</v>
      </c>
      <c r="AE7" s="59">
        <v>19</v>
      </c>
      <c r="AF7" s="54"/>
      <c r="AG7" s="57">
        <f t="shared" si="9"/>
        <v>43895.28865185185</v>
      </c>
      <c r="AH7" s="5">
        <v>8</v>
      </c>
      <c r="AI7" s="54"/>
      <c r="AJ7" s="58">
        <f t="shared" ref="AJ7" si="13">(AH7*1000)/($Q7)+AG7</f>
        <v>43916.191525925926</v>
      </c>
      <c r="AK7" s="32">
        <f t="shared" si="10"/>
        <v>46</v>
      </c>
    </row>
    <row r="8" spans="1:37" ht="45" x14ac:dyDescent="0.25">
      <c r="A8" s="10" t="s">
        <v>21</v>
      </c>
      <c r="B8" s="27">
        <v>1500</v>
      </c>
      <c r="C8" s="10" t="s">
        <v>22</v>
      </c>
      <c r="D8" s="10" t="s">
        <v>23</v>
      </c>
      <c r="E8" s="10" t="s">
        <v>24</v>
      </c>
      <c r="F8" s="21" t="s">
        <v>81</v>
      </c>
      <c r="G8" s="10" t="s">
        <v>25</v>
      </c>
      <c r="H8" s="10" t="s">
        <v>36</v>
      </c>
      <c r="I8" s="17" t="s">
        <v>52</v>
      </c>
      <c r="J8" s="43" t="s">
        <v>64</v>
      </c>
      <c r="K8" s="50" t="s">
        <v>62</v>
      </c>
      <c r="L8" s="52">
        <f t="shared" si="0"/>
        <v>25312.5</v>
      </c>
      <c r="M8" s="52">
        <f t="shared" si="2"/>
        <v>11481.674680214097</v>
      </c>
      <c r="N8" s="52">
        <f t="shared" si="3"/>
        <v>574.0837340107048</v>
      </c>
      <c r="O8" s="53">
        <f t="shared" si="4"/>
        <v>11.481674680214097</v>
      </c>
      <c r="P8" s="54"/>
      <c r="Q8" s="52">
        <f t="shared" si="5"/>
        <v>95.680622335117476</v>
      </c>
      <c r="R8" s="53">
        <f t="shared" si="6"/>
        <v>17.916749206349209</v>
      </c>
      <c r="S8" s="54"/>
      <c r="T8" s="52">
        <v>12</v>
      </c>
      <c r="U8" s="52"/>
      <c r="V8" s="52">
        <f t="shared" si="11"/>
        <v>12000</v>
      </c>
      <c r="W8" s="52">
        <f t="shared" si="12"/>
        <v>518.32531978590305</v>
      </c>
      <c r="X8" s="55">
        <f t="shared" si="7"/>
        <v>5.4172444444444539</v>
      </c>
      <c r="Y8" s="56">
        <f t="shared" si="1"/>
        <v>67.715555555555667</v>
      </c>
      <c r="Z8" s="54"/>
      <c r="AA8" s="59">
        <v>12</v>
      </c>
      <c r="AB8" s="61">
        <v>43796</v>
      </c>
      <c r="AC8" s="54"/>
      <c r="AD8" s="58">
        <f t="shared" si="8"/>
        <v>43921.417244444441</v>
      </c>
      <c r="AE8" s="52"/>
      <c r="AF8" s="54"/>
      <c r="AG8" s="52"/>
      <c r="AH8" s="52"/>
      <c r="AI8" s="54"/>
      <c r="AJ8" s="52"/>
      <c r="AK8" s="32">
        <f t="shared" si="10"/>
        <v>12</v>
      </c>
    </row>
    <row r="9" spans="1:37" ht="45" x14ac:dyDescent="0.25">
      <c r="A9" s="16" t="s">
        <v>26</v>
      </c>
      <c r="B9" s="28">
        <v>1050</v>
      </c>
      <c r="C9" s="16" t="s">
        <v>22</v>
      </c>
      <c r="D9" s="16" t="s">
        <v>27</v>
      </c>
      <c r="E9" s="16" t="s">
        <v>24</v>
      </c>
      <c r="F9" s="22" t="s">
        <v>28</v>
      </c>
      <c r="G9" s="16" t="s">
        <v>25</v>
      </c>
      <c r="H9" s="16" t="s">
        <v>46</v>
      </c>
      <c r="I9" s="46" t="s">
        <v>60</v>
      </c>
      <c r="J9" s="31" t="s">
        <v>38</v>
      </c>
      <c r="K9" s="50" t="s">
        <v>44</v>
      </c>
      <c r="L9" s="52">
        <f t="shared" si="0"/>
        <v>17718.75</v>
      </c>
      <c r="M9" s="52">
        <f t="shared" si="2"/>
        <v>8037.1722761498677</v>
      </c>
      <c r="N9" s="52">
        <f t="shared" si="3"/>
        <v>401.85861380749338</v>
      </c>
      <c r="O9" s="53">
        <f t="shared" si="4"/>
        <v>8.0371722761498674</v>
      </c>
      <c r="P9" s="54"/>
      <c r="Q9" s="52">
        <f>M9/120</f>
        <v>66.976435634582231</v>
      </c>
      <c r="R9" s="53">
        <f t="shared" si="6"/>
        <v>8.5317853363567657</v>
      </c>
      <c r="S9" s="54"/>
      <c r="T9" s="52">
        <v>8</v>
      </c>
      <c r="U9" s="52"/>
      <c r="V9" s="52">
        <f t="shared" si="11"/>
        <v>8000</v>
      </c>
      <c r="W9" s="52">
        <f t="shared" si="12"/>
        <v>-37.172276149867685</v>
      </c>
      <c r="X9" s="55">
        <f t="shared" si="7"/>
        <v>-0.55500529100527951</v>
      </c>
      <c r="Y9" s="56">
        <f t="shared" si="1"/>
        <v>-4.856296296296196</v>
      </c>
      <c r="Z9" s="54"/>
      <c r="AA9" s="59">
        <v>4</v>
      </c>
      <c r="AB9" s="61">
        <v>43803</v>
      </c>
      <c r="AC9" s="54"/>
      <c r="AD9" s="61">
        <f t="shared" si="8"/>
        <v>43862.722497354494</v>
      </c>
      <c r="AE9" s="59">
        <v>4</v>
      </c>
      <c r="AF9" s="54"/>
      <c r="AG9" s="58">
        <f t="shared" si="9"/>
        <v>43922.444994708989</v>
      </c>
      <c r="AH9" s="5"/>
      <c r="AI9" s="54"/>
      <c r="AJ9" s="57"/>
      <c r="AK9" s="32">
        <f t="shared" si="10"/>
        <v>8</v>
      </c>
    </row>
    <row r="10" spans="1:37" ht="45" x14ac:dyDescent="0.25">
      <c r="A10" s="16"/>
      <c r="B10" s="28">
        <v>900</v>
      </c>
      <c r="C10" s="16"/>
      <c r="D10" s="16"/>
      <c r="E10" s="16"/>
      <c r="F10" s="16"/>
      <c r="G10" s="16"/>
      <c r="H10" s="33" t="s">
        <v>45</v>
      </c>
      <c r="I10" s="45" t="s">
        <v>61</v>
      </c>
      <c r="J10" s="31" t="s">
        <v>38</v>
      </c>
      <c r="K10" s="50" t="s">
        <v>44</v>
      </c>
      <c r="L10" s="52">
        <f t="shared" si="0"/>
        <v>15187.5</v>
      </c>
      <c r="M10" s="52">
        <f t="shared" si="2"/>
        <v>6889.0048081284585</v>
      </c>
      <c r="N10" s="52">
        <f t="shared" si="3"/>
        <v>344.45024040642295</v>
      </c>
      <c r="O10" s="53">
        <f t="shared" si="4"/>
        <v>6.8890048081284592</v>
      </c>
      <c r="P10" s="54"/>
      <c r="Q10" s="52">
        <f t="shared" ref="Q10" si="14">M10/120</f>
        <v>57.408373401070484</v>
      </c>
      <c r="R10" s="53">
        <f t="shared" si="6"/>
        <v>9.9537495590828939</v>
      </c>
      <c r="S10" s="54"/>
      <c r="T10" s="52">
        <v>7</v>
      </c>
      <c r="U10" s="52"/>
      <c r="V10" s="52">
        <f t="shared" si="11"/>
        <v>7000</v>
      </c>
      <c r="W10" s="52">
        <f t="shared" si="12"/>
        <v>110.99519187154146</v>
      </c>
      <c r="X10" s="55">
        <f t="shared" si="7"/>
        <v>1.9334320987654348</v>
      </c>
      <c r="Y10" s="56">
        <f t="shared" si="1"/>
        <v>14.500740740740762</v>
      </c>
      <c r="Z10" s="54"/>
      <c r="AA10" s="59">
        <v>4</v>
      </c>
      <c r="AB10" s="61">
        <v>43803</v>
      </c>
      <c r="AC10" s="54"/>
      <c r="AD10" s="61">
        <f t="shared" si="8"/>
        <v>43872.676246913579</v>
      </c>
      <c r="AE10" s="59">
        <v>3</v>
      </c>
      <c r="AF10" s="54"/>
      <c r="AG10" s="58">
        <f t="shared" si="9"/>
        <v>43924.933432098762</v>
      </c>
      <c r="AH10" s="5"/>
      <c r="AI10" s="54"/>
      <c r="AJ10" s="57"/>
      <c r="AK10" s="32">
        <f t="shared" si="10"/>
        <v>7</v>
      </c>
    </row>
    <row r="11" spans="1:37" ht="45" x14ac:dyDescent="0.25">
      <c r="A11" s="34" t="s">
        <v>47</v>
      </c>
      <c r="B11" s="35">
        <v>1900</v>
      </c>
      <c r="C11" s="34"/>
      <c r="D11" s="34" t="s">
        <v>19</v>
      </c>
      <c r="E11" s="34" t="s">
        <v>20</v>
      </c>
      <c r="F11" s="34" t="s">
        <v>48</v>
      </c>
      <c r="G11" s="34" t="s">
        <v>25</v>
      </c>
      <c r="H11" s="36" t="s">
        <v>59</v>
      </c>
      <c r="I11" s="37" t="s">
        <v>52</v>
      </c>
      <c r="J11" s="44" t="s">
        <v>71</v>
      </c>
      <c r="K11" s="1" t="s">
        <v>51</v>
      </c>
      <c r="L11" s="52">
        <f t="shared" si="0"/>
        <v>32062.5</v>
      </c>
      <c r="M11" s="52">
        <f t="shared" si="2"/>
        <v>14543.454594937857</v>
      </c>
      <c r="N11" s="52">
        <f t="shared" si="3"/>
        <v>727.17272974689286</v>
      </c>
      <c r="O11" s="53">
        <f t="shared" si="4"/>
        <v>14.543454594937858</v>
      </c>
      <c r="P11" s="54"/>
      <c r="Q11" s="52">
        <f t="shared" si="5"/>
        <v>121.19545495781547</v>
      </c>
      <c r="R11" s="53">
        <f t="shared" si="6"/>
        <v>8.2511345029239767</v>
      </c>
      <c r="S11" s="54"/>
      <c r="T11" s="52">
        <v>15</v>
      </c>
      <c r="U11" s="52"/>
      <c r="V11" s="52">
        <f t="shared" si="11"/>
        <v>15000</v>
      </c>
      <c r="W11" s="52">
        <f t="shared" si="12"/>
        <v>456.54540506214289</v>
      </c>
      <c r="X11" s="55">
        <f t="shared" si="7"/>
        <v>3.7670175438596503</v>
      </c>
      <c r="Y11" s="56">
        <f t="shared" si="1"/>
        <v>59.644444444444467</v>
      </c>
      <c r="Z11" s="54"/>
      <c r="AA11" s="59">
        <v>7</v>
      </c>
      <c r="AB11" s="61">
        <v>44171</v>
      </c>
      <c r="AC11" s="54"/>
      <c r="AD11" s="61">
        <f t="shared" si="8"/>
        <v>44228.757941520467</v>
      </c>
      <c r="AE11" s="59">
        <v>8</v>
      </c>
      <c r="AF11" s="54"/>
      <c r="AG11" s="58">
        <f t="shared" si="9"/>
        <v>44294.767017543862</v>
      </c>
      <c r="AH11" s="5"/>
      <c r="AI11" s="54"/>
      <c r="AJ11" s="57"/>
      <c r="AK11" s="32">
        <f t="shared" si="10"/>
        <v>15</v>
      </c>
    </row>
    <row r="12" spans="1:37" ht="105" x14ac:dyDescent="0.25">
      <c r="A12" s="91" t="s">
        <v>91</v>
      </c>
      <c r="B12" s="92">
        <v>1000</v>
      </c>
      <c r="C12" s="91" t="s">
        <v>15</v>
      </c>
      <c r="D12" s="91" t="s">
        <v>16</v>
      </c>
      <c r="E12" s="91" t="s">
        <v>92</v>
      </c>
      <c r="F12" s="91" t="s">
        <v>93</v>
      </c>
      <c r="G12" s="91" t="s">
        <v>94</v>
      </c>
      <c r="H12" s="93" t="s">
        <v>95</v>
      </c>
      <c r="I12" s="94" t="s">
        <v>52</v>
      </c>
      <c r="J12" s="95" t="s">
        <v>67</v>
      </c>
      <c r="K12" s="1" t="s">
        <v>96</v>
      </c>
      <c r="L12" s="52">
        <f t="shared" ref="L12" si="15">B12*0.140625*120</f>
        <v>16875</v>
      </c>
      <c r="M12" s="52">
        <f t="shared" ref="M12" si="16">L12/2.2046</f>
        <v>7654.4497868093986</v>
      </c>
      <c r="N12" s="52">
        <f t="shared" ref="N12" si="17">M12/20</f>
        <v>382.72248934046991</v>
      </c>
      <c r="O12" s="53">
        <f t="shared" ref="O12" si="18">N12/50</f>
        <v>7.6544497868093977</v>
      </c>
      <c r="P12" s="54"/>
      <c r="Q12" s="52">
        <f t="shared" ref="Q12" si="19">M12/120</f>
        <v>63.787081556744987</v>
      </c>
      <c r="R12" s="53">
        <f t="shared" ref="R12" si="20">(AA12*1000)/(Q12*7)</f>
        <v>17.916749206349206</v>
      </c>
      <c r="S12" s="54"/>
      <c r="T12" s="52">
        <v>8</v>
      </c>
      <c r="U12" s="52"/>
      <c r="V12" s="52">
        <f t="shared" ref="V12" si="21">T12*1000+(U12*20)</f>
        <v>8000</v>
      </c>
      <c r="W12" s="52">
        <f t="shared" ref="W12" si="22">V12-M12</f>
        <v>345.55021319060143</v>
      </c>
      <c r="X12" s="55">
        <f t="shared" ref="X12" si="23">W12/Q12</f>
        <v>5.4172444444444441</v>
      </c>
      <c r="Y12" s="56">
        <f t="shared" ref="Y12" si="24">W12/$H$16</f>
        <v>45.1437037037037</v>
      </c>
      <c r="Z12" s="54"/>
      <c r="AA12" s="59">
        <v>8</v>
      </c>
      <c r="AB12" s="61">
        <v>43854</v>
      </c>
      <c r="AC12" s="54"/>
      <c r="AD12" s="58">
        <f t="shared" si="8"/>
        <v>43979.417244444441</v>
      </c>
      <c r="AE12" s="52"/>
      <c r="AF12" s="54"/>
      <c r="AG12" s="58"/>
      <c r="AH12" s="5"/>
      <c r="AI12" s="54"/>
      <c r="AJ12" s="57"/>
      <c r="AK12" s="32">
        <f t="shared" si="10"/>
        <v>8</v>
      </c>
    </row>
    <row r="13" spans="1:37" s="108" customFormat="1" ht="5.25" x14ac:dyDescent="0.15">
      <c r="A13" s="96"/>
      <c r="B13" s="97"/>
      <c r="C13" s="96"/>
      <c r="D13" s="96"/>
      <c r="E13" s="96"/>
      <c r="F13" s="96"/>
      <c r="G13" s="96"/>
      <c r="H13" s="98"/>
      <c r="I13" s="99"/>
      <c r="J13" s="100"/>
      <c r="K13" s="96"/>
      <c r="L13" s="101"/>
      <c r="M13" s="101"/>
      <c r="N13" s="101"/>
      <c r="O13" s="102"/>
      <c r="P13" s="103"/>
      <c r="Q13" s="101"/>
      <c r="R13" s="102"/>
      <c r="S13" s="103"/>
      <c r="T13" s="101"/>
      <c r="U13" s="101"/>
      <c r="V13" s="101"/>
      <c r="W13" s="101"/>
      <c r="X13" s="104"/>
      <c r="Y13" s="105"/>
      <c r="Z13" s="103"/>
      <c r="AA13" s="101"/>
      <c r="AB13" s="106"/>
      <c r="AC13" s="103"/>
      <c r="AD13" s="106"/>
      <c r="AE13" s="101"/>
      <c r="AF13" s="103"/>
      <c r="AG13" s="106"/>
      <c r="AH13" s="103"/>
      <c r="AI13" s="103"/>
      <c r="AJ13" s="106"/>
      <c r="AK13" s="107"/>
    </row>
    <row r="14" spans="1:37" ht="15.75" x14ac:dyDescent="0.25">
      <c r="A14" s="1"/>
      <c r="B14" s="29">
        <f>SUM(B5:B13)</f>
        <v>16750</v>
      </c>
      <c r="C14" s="1" t="s">
        <v>29</v>
      </c>
      <c r="D14" s="1"/>
      <c r="E14" s="1"/>
      <c r="F14" s="1"/>
      <c r="G14" s="1"/>
      <c r="H14" s="1"/>
      <c r="T14" s="47">
        <f>SUM(T5:T13)</f>
        <v>130</v>
      </c>
      <c r="AA14" s="47">
        <f>SUM(AA5:AA13)</f>
        <v>65</v>
      </c>
      <c r="AE14" s="47">
        <f>SUM(AE5:AE13)</f>
        <v>47</v>
      </c>
      <c r="AH14" s="47">
        <f>SUM(AH5:AH13)</f>
        <v>18</v>
      </c>
      <c r="AK14" s="47">
        <f>SUM(AK5:AK13)</f>
        <v>130</v>
      </c>
    </row>
    <row r="15" spans="1:37" x14ac:dyDescent="0.25">
      <c r="C15" s="3"/>
    </row>
    <row r="16" spans="1:37" x14ac:dyDescent="0.25">
      <c r="B16" s="1"/>
      <c r="G16" s="4" t="s">
        <v>69</v>
      </c>
      <c r="H16" s="49">
        <f>2.25/16*120/2.2046</f>
        <v>7.6544497868093977</v>
      </c>
    </row>
    <row r="18" spans="1:37" x14ac:dyDescent="0.25">
      <c r="H18" s="7"/>
    </row>
    <row r="19" spans="1:37" x14ac:dyDescent="0.25">
      <c r="H19" s="7"/>
    </row>
    <row r="20" spans="1:37" x14ac:dyDescent="0.25">
      <c r="H20" s="7"/>
    </row>
    <row r="21" spans="1:37" x14ac:dyDescent="0.25">
      <c r="H21" s="7"/>
    </row>
    <row r="22" spans="1:37" x14ac:dyDescent="0.25">
      <c r="H22" s="7"/>
    </row>
    <row r="23" spans="1:37" x14ac:dyDescent="0.25">
      <c r="H23" s="7"/>
    </row>
    <row r="24" spans="1:37" x14ac:dyDescent="0.25">
      <c r="H24" s="7"/>
    </row>
    <row r="25" spans="1:37" x14ac:dyDescent="0.25">
      <c r="H25" s="7"/>
    </row>
    <row r="26" spans="1:37" ht="15.75" x14ac:dyDescent="0.25">
      <c r="H26" s="6"/>
    </row>
    <row r="27" spans="1:37" x14ac:dyDescent="0.25">
      <c r="H27" s="5"/>
    </row>
    <row r="29" spans="1:37" ht="18.75" x14ac:dyDescent="0.25">
      <c r="A29" s="34" t="s">
        <v>88</v>
      </c>
      <c r="B29" s="35">
        <v>1300</v>
      </c>
      <c r="C29" s="34"/>
      <c r="D29" s="90" t="s">
        <v>90</v>
      </c>
      <c r="E29" s="34"/>
      <c r="F29" s="34"/>
      <c r="G29" s="34"/>
      <c r="H29" s="36" t="s">
        <v>89</v>
      </c>
      <c r="I29" s="37"/>
      <c r="J29" s="44"/>
      <c r="K29" s="1"/>
      <c r="L29" s="52">
        <f>B29*0.14*180</f>
        <v>32760.000000000004</v>
      </c>
      <c r="M29" s="52">
        <f t="shared" ref="M29" si="25">L29/2.2046</f>
        <v>14859.838519459314</v>
      </c>
      <c r="N29" s="52">
        <f t="shared" ref="N29" si="26">M29/20</f>
        <v>742.99192597296565</v>
      </c>
      <c r="O29" s="53">
        <f t="shared" ref="O29" si="27">N29/50</f>
        <v>14.859838519459313</v>
      </c>
      <c r="P29" s="54"/>
      <c r="Q29" s="52">
        <f t="shared" ref="Q29" si="28">M29/120</f>
        <v>123.83198766216096</v>
      </c>
      <c r="R29" s="53">
        <f t="shared" ref="R29" si="29">(AA29*1000)/(Q29*7)</f>
        <v>3.8358424908424902</v>
      </c>
      <c r="S29" s="54"/>
      <c r="T29" s="52">
        <v>15</v>
      </c>
      <c r="U29" s="52"/>
      <c r="V29" s="52">
        <f t="shared" ref="V29" si="30">T29*1000+(U29*20)</f>
        <v>15000</v>
      </c>
      <c r="W29" s="52">
        <f t="shared" ref="W29" si="31">V29-M29</f>
        <v>140.16148054068617</v>
      </c>
      <c r="X29" s="55">
        <f t="shared" ref="X29" si="32">W29/Q29</f>
        <v>1.1318681318681196</v>
      </c>
      <c r="Y29" s="56">
        <f t="shared" ref="Y29" si="33">W29/$H$16</f>
        <v>18.311111111110918</v>
      </c>
      <c r="Z29" s="54"/>
      <c r="AA29" s="59">
        <v>3.3250000000000002</v>
      </c>
      <c r="AB29" s="61">
        <v>43705</v>
      </c>
      <c r="AC29" s="54"/>
      <c r="AD29" s="61">
        <v>43788</v>
      </c>
      <c r="AE29" s="59">
        <v>2</v>
      </c>
      <c r="AF29" s="54"/>
      <c r="AG29" s="61">
        <v>43817</v>
      </c>
      <c r="AH29" s="59">
        <v>2</v>
      </c>
      <c r="AI29" s="54"/>
      <c r="AJ29" s="57">
        <v>43847</v>
      </c>
      <c r="AK29" s="32">
        <v>4</v>
      </c>
    </row>
  </sheetData>
  <mergeCells count="3">
    <mergeCell ref="AA3:AB3"/>
    <mergeCell ref="AD3:AE3"/>
    <mergeCell ref="AG3:AH3"/>
  </mergeCells>
  <pageMargins left="0.25" right="0.25" top="0.75" bottom="0.75" header="0.3" footer="0.3"/>
  <pageSetup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H16" sqref="H16"/>
    </sheetView>
  </sheetViews>
  <sheetFormatPr defaultRowHeight="14.25" x14ac:dyDescent="0.2"/>
  <cols>
    <col min="1" max="1" width="42.5703125" style="63" bestFit="1" customWidth="1"/>
    <col min="2" max="2" width="11.5703125" style="63" bestFit="1" customWidth="1"/>
    <col min="3" max="3" width="15.7109375" style="63" bestFit="1" customWidth="1"/>
    <col min="4" max="4" width="12.7109375" style="63" customWidth="1"/>
    <col min="5" max="5" width="14.28515625" style="63" bestFit="1" customWidth="1"/>
    <col min="6" max="6" width="22" style="62" bestFit="1" customWidth="1"/>
    <col min="7" max="16384" width="9.140625" style="62"/>
  </cols>
  <sheetData>
    <row r="1" spans="1:7" s="65" customFormat="1" ht="27" thickBot="1" x14ac:dyDescent="0.45">
      <c r="A1" s="110" t="s">
        <v>84</v>
      </c>
      <c r="B1" s="111"/>
      <c r="C1" s="111"/>
      <c r="D1" s="111"/>
      <c r="E1" s="111"/>
      <c r="F1" s="112"/>
    </row>
    <row r="2" spans="1:7" ht="20.25" x14ac:dyDescent="0.2">
      <c r="A2" s="74" t="s">
        <v>0</v>
      </c>
      <c r="B2" s="72" t="s">
        <v>1</v>
      </c>
      <c r="C2" s="72" t="s">
        <v>2</v>
      </c>
      <c r="D2" s="72" t="s">
        <v>3</v>
      </c>
      <c r="E2" s="72" t="s">
        <v>4</v>
      </c>
      <c r="F2" s="75" t="s">
        <v>5</v>
      </c>
    </row>
    <row r="3" spans="1:7" s="64" customFormat="1" ht="25.5" x14ac:dyDescent="0.35">
      <c r="A3" s="76" t="s">
        <v>8</v>
      </c>
      <c r="B3" s="68">
        <v>3200</v>
      </c>
      <c r="C3" s="67" t="s">
        <v>9</v>
      </c>
      <c r="D3" s="84" t="s">
        <v>10</v>
      </c>
      <c r="E3" s="84" t="s">
        <v>11</v>
      </c>
      <c r="F3" s="77" t="s">
        <v>12</v>
      </c>
      <c r="G3" s="65"/>
    </row>
    <row r="4" spans="1:7" s="64" customFormat="1" ht="25.5" x14ac:dyDescent="0.35">
      <c r="A4" s="76" t="s">
        <v>14</v>
      </c>
      <c r="B4" s="68">
        <v>6000</v>
      </c>
      <c r="C4" s="67" t="s">
        <v>15</v>
      </c>
      <c r="D4" s="84" t="s">
        <v>16</v>
      </c>
      <c r="E4" s="84" t="s">
        <v>11</v>
      </c>
      <c r="F4" s="77" t="s">
        <v>17</v>
      </c>
      <c r="G4" s="65"/>
    </row>
    <row r="5" spans="1:7" s="64" customFormat="1" ht="25.5" x14ac:dyDescent="0.35">
      <c r="A5" s="76" t="s">
        <v>91</v>
      </c>
      <c r="B5" s="68">
        <v>1000</v>
      </c>
      <c r="C5" s="67" t="s">
        <v>15</v>
      </c>
      <c r="D5" s="84" t="s">
        <v>16</v>
      </c>
      <c r="E5" s="84" t="s">
        <v>92</v>
      </c>
      <c r="F5" s="77" t="s">
        <v>93</v>
      </c>
      <c r="G5" s="65"/>
    </row>
    <row r="6" spans="1:7" s="64" customFormat="1" ht="25.5" x14ac:dyDescent="0.35">
      <c r="A6" s="78" t="s">
        <v>30</v>
      </c>
      <c r="B6" s="70">
        <v>1200</v>
      </c>
      <c r="C6" s="69" t="s">
        <v>85</v>
      </c>
      <c r="D6" s="85" t="s">
        <v>32</v>
      </c>
      <c r="E6" s="85" t="s">
        <v>33</v>
      </c>
      <c r="F6" s="79" t="s">
        <v>34</v>
      </c>
      <c r="G6" s="65"/>
    </row>
    <row r="7" spans="1:7" s="64" customFormat="1" ht="25.5" x14ac:dyDescent="0.35">
      <c r="A7" s="76" t="s">
        <v>21</v>
      </c>
      <c r="B7" s="68">
        <v>1500</v>
      </c>
      <c r="C7" s="67" t="s">
        <v>22</v>
      </c>
      <c r="D7" s="84" t="s">
        <v>23</v>
      </c>
      <c r="E7" s="84" t="s">
        <v>24</v>
      </c>
      <c r="F7" s="77" t="s">
        <v>81</v>
      </c>
      <c r="G7" s="65"/>
    </row>
    <row r="8" spans="1:7" s="64" customFormat="1" ht="25.5" x14ac:dyDescent="0.35">
      <c r="A8" s="76" t="s">
        <v>26</v>
      </c>
      <c r="B8" s="68">
        <v>1950</v>
      </c>
      <c r="C8" s="67" t="s">
        <v>22</v>
      </c>
      <c r="D8" s="84" t="s">
        <v>27</v>
      </c>
      <c r="E8" s="84" t="s">
        <v>24</v>
      </c>
      <c r="F8" s="77" t="s">
        <v>28</v>
      </c>
      <c r="G8" s="65"/>
    </row>
    <row r="9" spans="1:7" s="64" customFormat="1" ht="26.25" thickBot="1" x14ac:dyDescent="0.4">
      <c r="A9" s="80" t="s">
        <v>47</v>
      </c>
      <c r="B9" s="81">
        <v>1900</v>
      </c>
      <c r="C9" s="82" t="s">
        <v>86</v>
      </c>
      <c r="D9" s="86" t="s">
        <v>19</v>
      </c>
      <c r="E9" s="86" t="s">
        <v>20</v>
      </c>
      <c r="F9" s="83" t="s">
        <v>48</v>
      </c>
      <c r="G9" s="65"/>
    </row>
    <row r="10" spans="1:7" s="64" customFormat="1" ht="26.25" thickBot="1" x14ac:dyDescent="0.4">
      <c r="A10" s="89" t="s">
        <v>87</v>
      </c>
      <c r="B10" s="73">
        <f>SUM(B3:B9)</f>
        <v>16750</v>
      </c>
      <c r="C10" s="71"/>
      <c r="D10" s="71"/>
      <c r="E10" s="71"/>
      <c r="F10" s="87"/>
      <c r="G10" s="65"/>
    </row>
    <row r="11" spans="1:7" ht="15" thickTop="1" x14ac:dyDescent="0.2">
      <c r="A11" s="66"/>
      <c r="B11" s="66"/>
      <c r="C11" s="66"/>
      <c r="D11" s="66"/>
      <c r="E11" s="66"/>
      <c r="F11" s="88"/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5235048D1D14B94CB57439C3D5E09" ma:contentTypeVersion="13" ma:contentTypeDescription="Create a new document." ma:contentTypeScope="" ma:versionID="011a3b448ed92bf81f96d17be40e42ce">
  <xsd:schema xmlns:xsd="http://www.w3.org/2001/XMLSchema" xmlns:xs="http://www.w3.org/2001/XMLSchema" xmlns:p="http://schemas.microsoft.com/office/2006/metadata/properties" xmlns:ns3="ab5906e2-9be9-4624-8956-dec6d5f575a9" xmlns:ns4="d11bdd83-15b3-4b4d-bfdd-0e0b98cb632c" targetNamespace="http://schemas.microsoft.com/office/2006/metadata/properties" ma:root="true" ma:fieldsID="8412a9eda8d238c32c8af9352a7d4917" ns3:_="" ns4:_="">
    <xsd:import namespace="ab5906e2-9be9-4624-8956-dec6d5f575a9"/>
    <xsd:import namespace="d11bdd83-15b3-4b4d-bfdd-0e0b98cb632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906e2-9be9-4624-8956-dec6d5f575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bdd83-15b3-4b4d-bfdd-0e0b98cb632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157567-7521-4E92-9CF3-87049867F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08CB49-7EA4-472F-9396-481A8173160A}">
  <ds:schemaRefs>
    <ds:schemaRef ds:uri="http://purl.org/dc/elements/1.1/"/>
    <ds:schemaRef ds:uri="http://schemas.microsoft.com/office/2006/metadata/properties"/>
    <ds:schemaRef ds:uri="ab5906e2-9be9-4624-8956-dec6d5f575a9"/>
    <ds:schemaRef ds:uri="d11bdd83-15b3-4b4d-bfdd-0e0b98cb632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AAB6D18-99B5-4E5B-B6EC-8C2B780BD9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906e2-9be9-4624-8956-dec6d5f575a9"/>
    <ds:schemaRef ds:uri="d11bdd83-15b3-4b4d-bfdd-0e0b98cb63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Phibro Animal Health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Kenneth Brubaker</dc:creator>
  <cp:keywords/>
  <dc:description/>
  <cp:lastModifiedBy>Timothy Lehman</cp:lastModifiedBy>
  <cp:revision/>
  <cp:lastPrinted>2019-11-18T22:33:12Z</cp:lastPrinted>
  <dcterms:created xsi:type="dcterms:W3CDTF">2019-10-09T19:38:14Z</dcterms:created>
  <dcterms:modified xsi:type="dcterms:W3CDTF">2020-01-27T19:52:34Z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0x010100A735235048D1D14B94CB57439C3D5E09</vt:lpwstr>
  </property>
</Properties>
</file>